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4877\Documents\"/>
    </mc:Choice>
  </mc:AlternateContent>
  <xr:revisionPtr revIDLastSave="0" documentId="8_{F032573F-A241-489D-A095-C78E0ED2DB34}" xr6:coauthVersionLast="46" xr6:coauthVersionMax="46" xr10:uidLastSave="{00000000-0000-0000-0000-000000000000}"/>
  <bookViews>
    <workbookView xWindow="-120" yWindow="-120" windowWidth="29040" windowHeight="15840" tabRatio="736" xr2:uid="{00000000-000D-0000-FFFF-FFFF00000000}"/>
  </bookViews>
  <sheets>
    <sheet name="Legisl_2015" sheetId="2" r:id="rId1"/>
    <sheet name="HONDT" sheetId="17" state="hidden" r:id="rId2"/>
    <sheet name="Cálculo" sheetId="18" state="hidden" r:id="rId3"/>
    <sheet name="Gr_CM" sheetId="22" state="hidden" r:id="rId4"/>
    <sheet name="Mandatos" sheetId="8" state="hidden" r:id="rId5"/>
  </sheets>
  <definedNames>
    <definedName name="M_BE" localSheetId="3">#REF!</definedName>
    <definedName name="M_BE">#REF!</definedName>
    <definedName name="M_MPT" localSheetId="3">#REF!</definedName>
    <definedName name="M_MPT">#REF!</definedName>
    <definedName name="M_PCP" localSheetId="3">#REF!</definedName>
    <definedName name="M_PCP">#REF!</definedName>
    <definedName name="M_PCTP" localSheetId="3">#REF!</definedName>
    <definedName name="M_PCTP">#REF!</definedName>
    <definedName name="M_PP" localSheetId="3">#REF!</definedName>
    <definedName name="M_PP">#REF!</definedName>
    <definedName name="M_PS" localSheetId="3">#REF!</definedName>
    <definedName name="M_PS">#REF!</definedName>
    <definedName name="M_PSD" localSheetId="3">#REF!</definedName>
    <definedName name="M_PSD">#REF!</definedName>
  </definedNames>
  <calcPr calcId="191029"/>
</workbook>
</file>

<file path=xl/calcChain.xml><?xml version="1.0" encoding="utf-8"?>
<calcChain xmlns="http://schemas.openxmlformats.org/spreadsheetml/2006/main">
  <c r="O44" i="22" l="1"/>
  <c r="O45" i="22" s="1"/>
  <c r="N44" i="22"/>
  <c r="N45" i="22" s="1"/>
  <c r="M44" i="22"/>
  <c r="M45" i="22" s="1"/>
  <c r="L44" i="22"/>
  <c r="L45" i="22" s="1"/>
  <c r="K44" i="22"/>
  <c r="K45" i="22" s="1"/>
  <c r="J44" i="22"/>
  <c r="J45" i="22" s="1"/>
  <c r="I44" i="22"/>
  <c r="I45" i="22" s="1"/>
  <c r="H44" i="22"/>
  <c r="H45" i="22" s="1"/>
  <c r="G44" i="22"/>
  <c r="G45" i="22" s="1"/>
  <c r="F44" i="22"/>
  <c r="F45" i="22" s="1"/>
  <c r="E44" i="22"/>
  <c r="E45" i="22" s="1"/>
  <c r="D44" i="22"/>
  <c r="D45" i="22" s="1"/>
  <c r="C44" i="22"/>
  <c r="C45" i="22" s="1"/>
  <c r="B44" i="22"/>
  <c r="B45" i="22" s="1"/>
  <c r="A44" i="22"/>
  <c r="D41" i="22"/>
  <c r="D40" i="22"/>
  <c r="D39" i="22"/>
  <c r="D6" i="22"/>
  <c r="D5" i="22"/>
  <c r="D4" i="22"/>
  <c r="L23" i="18"/>
  <c r="M23" i="18"/>
  <c r="N23" i="18"/>
  <c r="L24" i="18"/>
  <c r="M24" i="18"/>
  <c r="N24" i="18"/>
  <c r="L25" i="18"/>
  <c r="M25" i="18"/>
  <c r="N25" i="18"/>
  <c r="K4" i="18"/>
  <c r="J4" i="18"/>
  <c r="I4" i="18"/>
  <c r="H4" i="18"/>
  <c r="G4" i="18"/>
  <c r="F4" i="18"/>
  <c r="E4" i="18"/>
  <c r="D4" i="18"/>
  <c r="C4" i="18"/>
  <c r="L12" i="18"/>
  <c r="M12" i="18"/>
  <c r="N12" i="18"/>
  <c r="L13" i="18"/>
  <c r="B13" i="18"/>
  <c r="N13" i="18"/>
  <c r="AM28" i="17"/>
  <c r="AG38" i="17"/>
  <c r="AA78" i="17"/>
  <c r="U33" i="17"/>
  <c r="O23" i="17"/>
  <c r="AM27" i="17"/>
  <c r="AG32" i="17"/>
  <c r="AA42" i="17"/>
  <c r="U37" i="17"/>
  <c r="O27" i="17"/>
  <c r="AM26" i="17"/>
  <c r="AG26" i="17"/>
  <c r="AA36" i="17"/>
  <c r="O26" i="17"/>
  <c r="AM25" i="17"/>
  <c r="AG35" i="17"/>
  <c r="U25" i="17"/>
  <c r="AM24" i="17"/>
  <c r="AG44" i="17"/>
  <c r="AA49" i="17"/>
  <c r="U79" i="17"/>
  <c r="O24" i="17"/>
  <c r="N46" i="22"/>
  <c r="O46" i="22"/>
  <c r="O28" i="17"/>
  <c r="AA33" i="17"/>
  <c r="N6" i="18"/>
  <c r="M6" i="18"/>
  <c r="L6" i="18"/>
  <c r="B14" i="18"/>
  <c r="B15" i="18" s="1"/>
  <c r="B16" i="18" s="1"/>
  <c r="B17" i="18" s="1"/>
  <c r="B18" i="18" s="1"/>
  <c r="B19" i="18" s="1"/>
  <c r="B20" i="18" s="1"/>
  <c r="B21" i="18" s="1"/>
  <c r="B22" i="18" s="1"/>
  <c r="B23" i="18" s="1"/>
  <c r="M13" i="18"/>
  <c r="AM19" i="17"/>
  <c r="U22" i="17"/>
  <c r="U27" i="17"/>
  <c r="O21" i="17"/>
  <c r="AM23" i="17"/>
  <c r="AA53" i="17"/>
  <c r="U20" i="17"/>
  <c r="O19" i="17"/>
  <c r="AM21" i="17"/>
  <c r="AA140" i="17"/>
  <c r="AA145" i="17"/>
  <c r="AA130" i="17"/>
  <c r="AA120" i="17"/>
  <c r="AA150" i="17"/>
  <c r="AA125" i="17"/>
  <c r="AA110" i="17"/>
  <c r="AA135" i="17"/>
  <c r="AA115" i="17"/>
  <c r="AA95" i="17"/>
  <c r="AA75" i="17"/>
  <c r="AA90" i="17"/>
  <c r="AA105" i="17"/>
  <c r="AA100" i="17"/>
  <c r="AA85" i="17"/>
  <c r="AA65" i="17"/>
  <c r="AA80" i="17"/>
  <c r="AA60" i="17"/>
  <c r="U151" i="17"/>
  <c r="U131" i="17"/>
  <c r="U136" i="17"/>
  <c r="U146" i="17"/>
  <c r="U111" i="17"/>
  <c r="U116" i="17"/>
  <c r="U141" i="17"/>
  <c r="U121" i="17"/>
  <c r="U126" i="17"/>
  <c r="U101" i="17"/>
  <c r="U76" i="17"/>
  <c r="U106" i="17"/>
  <c r="U91" i="17"/>
  <c r="U96" i="17"/>
  <c r="U86" i="17"/>
  <c r="U66" i="17"/>
  <c r="U56" i="17"/>
  <c r="U51" i="17"/>
  <c r="U46" i="17"/>
  <c r="U81" i="17"/>
  <c r="U61" i="17"/>
  <c r="U19" i="17"/>
  <c r="U21" i="17"/>
  <c r="O134" i="17"/>
  <c r="O139" i="17"/>
  <c r="O149" i="17"/>
  <c r="O114" i="17"/>
  <c r="O119" i="17"/>
  <c r="O144" i="17"/>
  <c r="O129" i="17"/>
  <c r="O124" i="17"/>
  <c r="O99" i="17"/>
  <c r="O94" i="17"/>
  <c r="O104" i="17"/>
  <c r="O89" i="17"/>
  <c r="O69" i="17"/>
  <c r="O109" i="17"/>
  <c r="O84" i="17"/>
  <c r="O79" i="17"/>
  <c r="O59" i="17"/>
  <c r="O74" i="17"/>
  <c r="O54" i="17"/>
  <c r="O49" i="17"/>
  <c r="O44" i="17"/>
  <c r="O39" i="17"/>
  <c r="O34" i="17"/>
  <c r="O29" i="17"/>
  <c r="AA144" i="17"/>
  <c r="AA149" i="17"/>
  <c r="AA134" i="17"/>
  <c r="AA129" i="17"/>
  <c r="AA124" i="17"/>
  <c r="AA139" i="17"/>
  <c r="AA109" i="17"/>
  <c r="AA104" i="17"/>
  <c r="AA119" i="17"/>
  <c r="AA114" i="17"/>
  <c r="AA79" i="17"/>
  <c r="AA59" i="17"/>
  <c r="AA99" i="17"/>
  <c r="AA89" i="17"/>
  <c r="AA69" i="17"/>
  <c r="AA94" i="17"/>
  <c r="AA84" i="17"/>
  <c r="AA64" i="17"/>
  <c r="AM134" i="17"/>
  <c r="AM139" i="17"/>
  <c r="AM149" i="17"/>
  <c r="AM144" i="17"/>
  <c r="AM114" i="17"/>
  <c r="AM119" i="17"/>
  <c r="AM99" i="17"/>
  <c r="AM94" i="17"/>
  <c r="AM109" i="17"/>
  <c r="AM129" i="17"/>
  <c r="AM74" i="17"/>
  <c r="AM124" i="17"/>
  <c r="AM89" i="17"/>
  <c r="AM84" i="17"/>
  <c r="AM64" i="17"/>
  <c r="AM104" i="17"/>
  <c r="AM79" i="17"/>
  <c r="AM59" i="17"/>
  <c r="AM54" i="17"/>
  <c r="AM49" i="17"/>
  <c r="AM44" i="17"/>
  <c r="AM39" i="17"/>
  <c r="AM34" i="17"/>
  <c r="AM29" i="17"/>
  <c r="U135" i="17"/>
  <c r="U140" i="17"/>
  <c r="U150" i="17"/>
  <c r="U145" i="17"/>
  <c r="U115" i="17"/>
  <c r="U130" i="17"/>
  <c r="U120" i="17"/>
  <c r="U80" i="17"/>
  <c r="U60" i="17"/>
  <c r="U110" i="17"/>
  <c r="U95" i="17"/>
  <c r="U90" i="17"/>
  <c r="U70" i="17"/>
  <c r="U55" i="17"/>
  <c r="U50" i="17"/>
  <c r="U45" i="17"/>
  <c r="U125" i="17"/>
  <c r="U105" i="17"/>
  <c r="U100" i="17"/>
  <c r="U85" i="17"/>
  <c r="U65" i="17"/>
  <c r="AG145" i="17"/>
  <c r="AG150" i="17"/>
  <c r="AG125" i="17"/>
  <c r="AG110" i="17"/>
  <c r="AG135" i="17"/>
  <c r="AG115" i="17"/>
  <c r="AG105" i="17"/>
  <c r="AG100" i="17"/>
  <c r="AG90" i="17"/>
  <c r="AG85" i="17"/>
  <c r="AG80" i="17"/>
  <c r="AG75" i="17"/>
  <c r="AG70" i="17"/>
  <c r="AG65" i="17"/>
  <c r="AG60" i="17"/>
  <c r="AG140" i="17"/>
  <c r="AG55" i="17"/>
  <c r="AG50" i="17"/>
  <c r="AG130" i="17"/>
  <c r="AG120" i="17"/>
  <c r="AG95" i="17"/>
  <c r="O146" i="17"/>
  <c r="O151" i="17"/>
  <c r="O126" i="17"/>
  <c r="O131" i="17"/>
  <c r="O111" i="17"/>
  <c r="O116" i="17"/>
  <c r="O106" i="17"/>
  <c r="O101" i="17"/>
  <c r="O96" i="17"/>
  <c r="O141" i="17"/>
  <c r="O121" i="17"/>
  <c r="O81" i="17"/>
  <c r="O61" i="17"/>
  <c r="O136" i="17"/>
  <c r="O91" i="17"/>
  <c r="O71" i="17"/>
  <c r="O86" i="17"/>
  <c r="O66" i="17"/>
  <c r="O56" i="17"/>
  <c r="O51" i="17"/>
  <c r="O46" i="17"/>
  <c r="O41" i="17"/>
  <c r="O36" i="17"/>
  <c r="O31" i="17"/>
  <c r="AA136" i="17"/>
  <c r="AA141" i="17"/>
  <c r="AA151" i="17"/>
  <c r="AA146" i="17"/>
  <c r="AA131" i="17"/>
  <c r="AA116" i="17"/>
  <c r="AA121" i="17"/>
  <c r="AA126" i="17"/>
  <c r="AA101" i="17"/>
  <c r="AA106" i="17"/>
  <c r="AA91" i="17"/>
  <c r="AA71" i="17"/>
  <c r="AA96" i="17"/>
  <c r="AA86" i="17"/>
  <c r="AA111" i="17"/>
  <c r="AA81" i="17"/>
  <c r="AA61" i="17"/>
  <c r="AA76" i="17"/>
  <c r="AM146" i="17"/>
  <c r="AM151" i="17"/>
  <c r="AM136" i="17"/>
  <c r="AM126" i="17"/>
  <c r="AM141" i="17"/>
  <c r="AM111" i="17"/>
  <c r="AM106" i="17"/>
  <c r="AM101" i="17"/>
  <c r="AM96" i="17"/>
  <c r="AM86" i="17"/>
  <c r="AM66" i="17"/>
  <c r="AM81" i="17"/>
  <c r="AM116" i="17"/>
  <c r="AM76" i="17"/>
  <c r="AM131" i="17"/>
  <c r="AM121" i="17"/>
  <c r="AM91" i="17"/>
  <c r="AM71" i="17"/>
  <c r="AM56" i="17"/>
  <c r="AM51" i="17"/>
  <c r="AM46" i="17"/>
  <c r="AM41" i="17"/>
  <c r="AM36" i="17"/>
  <c r="AM31" i="17"/>
  <c r="U147" i="17"/>
  <c r="U127" i="17"/>
  <c r="U152" i="17"/>
  <c r="U137" i="17"/>
  <c r="U132" i="17"/>
  <c r="U142" i="17"/>
  <c r="U112" i="17"/>
  <c r="U107" i="17"/>
  <c r="U122" i="17"/>
  <c r="U117" i="17"/>
  <c r="U102" i="17"/>
  <c r="U92" i="17"/>
  <c r="U72" i="17"/>
  <c r="U87" i="17"/>
  <c r="U82" i="17"/>
  <c r="U62" i="17"/>
  <c r="U57" i="17"/>
  <c r="U52" i="17"/>
  <c r="U47" i="17"/>
  <c r="U97" i="17"/>
  <c r="U77" i="17"/>
  <c r="AG137" i="17"/>
  <c r="AG142" i="17"/>
  <c r="AG152" i="17"/>
  <c r="AG127" i="17"/>
  <c r="AG117" i="17"/>
  <c r="AG147" i="17"/>
  <c r="AG122" i="17"/>
  <c r="AG132" i="17"/>
  <c r="AG112" i="17"/>
  <c r="AG92" i="17"/>
  <c r="AG87" i="17"/>
  <c r="AG82" i="17"/>
  <c r="AG77" i="17"/>
  <c r="AG72" i="17"/>
  <c r="AG67" i="17"/>
  <c r="AG62" i="17"/>
  <c r="AG102" i="17"/>
  <c r="AG57" i="17"/>
  <c r="AG52" i="17"/>
  <c r="AG107" i="17"/>
  <c r="AG97" i="17"/>
  <c r="O138" i="17"/>
  <c r="O143" i="17"/>
  <c r="O153" i="17"/>
  <c r="O118" i="17"/>
  <c r="O133" i="17"/>
  <c r="O123" i="17"/>
  <c r="O128" i="17"/>
  <c r="O98" i="17"/>
  <c r="O148" i="17"/>
  <c r="O103" i="17"/>
  <c r="O113" i="17"/>
  <c r="O93" i="17"/>
  <c r="O73" i="17"/>
  <c r="O108" i="17"/>
  <c r="O88" i="17"/>
  <c r="O83" i="17"/>
  <c r="O63" i="17"/>
  <c r="O78" i="17"/>
  <c r="O58" i="17"/>
  <c r="O53" i="17"/>
  <c r="O48" i="17"/>
  <c r="O43" i="17"/>
  <c r="O38" i="17"/>
  <c r="O33" i="17"/>
  <c r="AA148" i="17"/>
  <c r="AA128" i="17"/>
  <c r="AA153" i="17"/>
  <c r="AA113" i="17"/>
  <c r="AA138" i="17"/>
  <c r="AA118" i="17"/>
  <c r="AA108" i="17"/>
  <c r="AA143" i="17"/>
  <c r="AA98" i="17"/>
  <c r="AA83" i="17"/>
  <c r="AA63" i="17"/>
  <c r="AA123" i="17"/>
  <c r="AA93" i="17"/>
  <c r="AA73" i="17"/>
  <c r="AA133" i="17"/>
  <c r="AA103" i="17"/>
  <c r="AA88" i="17"/>
  <c r="AA68" i="17"/>
  <c r="AM138" i="17"/>
  <c r="AM143" i="17"/>
  <c r="AM153" i="17"/>
  <c r="AM118" i="17"/>
  <c r="AM123" i="17"/>
  <c r="AM148" i="17"/>
  <c r="AM98" i="17"/>
  <c r="AM133" i="17"/>
  <c r="AM128" i="17"/>
  <c r="AM113" i="17"/>
  <c r="AM108" i="17"/>
  <c r="AM78" i="17"/>
  <c r="AM58" i="17"/>
  <c r="AM103" i="17"/>
  <c r="AM93" i="17"/>
  <c r="AM88" i="17"/>
  <c r="AM68" i="17"/>
  <c r="AM83" i="17"/>
  <c r="AM63" i="17"/>
  <c r="AM53" i="17"/>
  <c r="AM48" i="17"/>
  <c r="AM43" i="17"/>
  <c r="AM38" i="17"/>
  <c r="AM33" i="17"/>
  <c r="AA19" i="17"/>
  <c r="AA20" i="17"/>
  <c r="AA21" i="17"/>
  <c r="AA22" i="17"/>
  <c r="AA23" i="17"/>
  <c r="AA24" i="17"/>
  <c r="AA25" i="17"/>
  <c r="AA26" i="17"/>
  <c r="AA27" i="17"/>
  <c r="AA28" i="17"/>
  <c r="AG29" i="17"/>
  <c r="AA30" i="17"/>
  <c r="U31" i="17"/>
  <c r="AG33" i="17"/>
  <c r="AA34" i="17"/>
  <c r="U35" i="17"/>
  <c r="AG37" i="17"/>
  <c r="AA38" i="17"/>
  <c r="U39" i="17"/>
  <c r="AG41" i="17"/>
  <c r="U43" i="17"/>
  <c r="AG45" i="17"/>
  <c r="AG47" i="17"/>
  <c r="AA51" i="17"/>
  <c r="AA55" i="17"/>
  <c r="AM61" i="17"/>
  <c r="U63" i="17"/>
  <c r="AA70" i="17"/>
  <c r="O72" i="17"/>
  <c r="AM77" i="17"/>
  <c r="U139" i="17"/>
  <c r="U144" i="17"/>
  <c r="U149" i="17"/>
  <c r="U119" i="17"/>
  <c r="U134" i="17"/>
  <c r="U129" i="17"/>
  <c r="U124" i="17"/>
  <c r="U94" i="17"/>
  <c r="U109" i="17"/>
  <c r="U84" i="17"/>
  <c r="U64" i="17"/>
  <c r="U114" i="17"/>
  <c r="U104" i="17"/>
  <c r="U99" i="17"/>
  <c r="U74" i="17"/>
  <c r="U54" i="17"/>
  <c r="U49" i="17"/>
  <c r="U44" i="17"/>
  <c r="U89" i="17"/>
  <c r="U69" i="17"/>
  <c r="O150" i="17"/>
  <c r="O130" i="17"/>
  <c r="O135" i="17"/>
  <c r="O140" i="17"/>
  <c r="O110" i="17"/>
  <c r="O145" i="17"/>
  <c r="O115" i="17"/>
  <c r="O100" i="17"/>
  <c r="O95" i="17"/>
  <c r="O125" i="17"/>
  <c r="O120" i="17"/>
  <c r="O105" i="17"/>
  <c r="O85" i="17"/>
  <c r="O65" i="17"/>
  <c r="O75" i="17"/>
  <c r="O90" i="17"/>
  <c r="O70" i="17"/>
  <c r="O55" i="17"/>
  <c r="O50" i="17"/>
  <c r="O45" i="17"/>
  <c r="O40" i="17"/>
  <c r="O35" i="17"/>
  <c r="O30" i="17"/>
  <c r="AG19" i="17"/>
  <c r="AG20" i="17"/>
  <c r="AG21" i="17"/>
  <c r="AG22" i="17"/>
  <c r="AG23" i="17"/>
  <c r="AG24" i="17"/>
  <c r="AG25" i="17"/>
  <c r="AG27" i="17"/>
  <c r="AG28" i="17"/>
  <c r="AG30" i="17"/>
  <c r="AA31" i="17"/>
  <c r="U32" i="17"/>
  <c r="AG34" i="17"/>
  <c r="AA35" i="17"/>
  <c r="U36" i="17"/>
  <c r="AA39" i="17"/>
  <c r="U40" i="17"/>
  <c r="AG42" i="17"/>
  <c r="AA43" i="17"/>
  <c r="AA44" i="17"/>
  <c r="AA46" i="17"/>
  <c r="AA50" i="17"/>
  <c r="AA54" i="17"/>
  <c r="AA58" i="17"/>
  <c r="O60" i="17"/>
  <c r="AM65" i="17"/>
  <c r="U67" i="17"/>
  <c r="AA74" i="17"/>
  <c r="O76" i="17"/>
  <c r="AG141" i="17"/>
  <c r="AG146" i="17"/>
  <c r="AG151" i="17"/>
  <c r="AG121" i="17"/>
  <c r="AG136" i="17"/>
  <c r="AG126" i="17"/>
  <c r="AG116" i="17"/>
  <c r="AG111" i="17"/>
  <c r="AG96" i="17"/>
  <c r="AG91" i="17"/>
  <c r="AG86" i="17"/>
  <c r="AG81" i="17"/>
  <c r="AG76" i="17"/>
  <c r="AG71" i="17"/>
  <c r="AG66" i="17"/>
  <c r="AG61" i="17"/>
  <c r="AG131" i="17"/>
  <c r="AG56" i="17"/>
  <c r="AG51" i="17"/>
  <c r="AG106" i="17"/>
  <c r="AG101" i="17"/>
  <c r="AA152" i="17"/>
  <c r="AA132" i="17"/>
  <c r="AA137" i="17"/>
  <c r="AA147" i="17"/>
  <c r="AA142" i="17"/>
  <c r="AA112" i="17"/>
  <c r="AA127" i="17"/>
  <c r="AA117" i="17"/>
  <c r="AA97" i="17"/>
  <c r="AA122" i="17"/>
  <c r="AA87" i="17"/>
  <c r="AA67" i="17"/>
  <c r="AA102" i="17"/>
  <c r="AA82" i="17"/>
  <c r="AA107" i="17"/>
  <c r="AA77" i="17"/>
  <c r="AA92" i="17"/>
  <c r="AA72" i="17"/>
  <c r="AG153" i="17"/>
  <c r="AG133" i="17"/>
  <c r="AG138" i="17"/>
  <c r="AG148" i="17"/>
  <c r="AG128" i="17"/>
  <c r="AG113" i="17"/>
  <c r="AG118" i="17"/>
  <c r="AG123" i="17"/>
  <c r="AG93" i="17"/>
  <c r="AG88" i="17"/>
  <c r="AG83" i="17"/>
  <c r="AG78" i="17"/>
  <c r="AG73" i="17"/>
  <c r="AG68" i="17"/>
  <c r="AG63" i="17"/>
  <c r="AG58" i="17"/>
  <c r="AG53" i="17"/>
  <c r="AG48" i="17"/>
  <c r="AG103" i="17"/>
  <c r="AG143" i="17"/>
  <c r="AG108" i="17"/>
  <c r="AG98" i="17"/>
  <c r="O20" i="17"/>
  <c r="AM20" i="17"/>
  <c r="O22" i="17"/>
  <c r="AM22" i="17"/>
  <c r="O25" i="17"/>
  <c r="U29" i="17"/>
  <c r="AG31" i="17"/>
  <c r="AA32" i="17"/>
  <c r="AG39" i="17"/>
  <c r="AA40" i="17"/>
  <c r="U41" i="17"/>
  <c r="AG43" i="17"/>
  <c r="AG46" i="17"/>
  <c r="AA57" i="17"/>
  <c r="AA62" i="17"/>
  <c r="O64" i="17"/>
  <c r="AM69" i="17"/>
  <c r="U71" i="17"/>
  <c r="O80" i="17"/>
  <c r="AG149" i="17"/>
  <c r="AG129" i="17"/>
  <c r="AG134" i="17"/>
  <c r="AG139" i="17"/>
  <c r="AG109" i="17"/>
  <c r="AG144" i="17"/>
  <c r="AG114" i="17"/>
  <c r="AG89" i="17"/>
  <c r="AG84" i="17"/>
  <c r="AG79" i="17"/>
  <c r="AG74" i="17"/>
  <c r="AG69" i="17"/>
  <c r="AG64" i="17"/>
  <c r="AG59" i="17"/>
  <c r="AG104" i="17"/>
  <c r="AG99" i="17"/>
  <c r="AG54" i="17"/>
  <c r="AG49" i="17"/>
  <c r="AG119" i="17"/>
  <c r="AG124" i="17"/>
  <c r="AG94" i="17"/>
  <c r="AM150" i="17"/>
  <c r="AM130" i="17"/>
  <c r="AM135" i="17"/>
  <c r="AM110" i="17"/>
  <c r="AM115" i="17"/>
  <c r="AM120" i="17"/>
  <c r="AM100" i="17"/>
  <c r="AM95" i="17"/>
  <c r="AM145" i="17"/>
  <c r="AM90" i="17"/>
  <c r="AM70" i="17"/>
  <c r="AM105" i="17"/>
  <c r="AM85" i="17"/>
  <c r="AM125" i="17"/>
  <c r="AM80" i="17"/>
  <c r="AM60" i="17"/>
  <c r="AM140" i="17"/>
  <c r="AM75" i="17"/>
  <c r="AM55" i="17"/>
  <c r="AM50" i="17"/>
  <c r="AM45" i="17"/>
  <c r="AM40" i="17"/>
  <c r="AM35" i="17"/>
  <c r="AM30" i="17"/>
  <c r="O142" i="17"/>
  <c r="O147" i="17"/>
  <c r="O152" i="17"/>
  <c r="O122" i="17"/>
  <c r="O137" i="17"/>
  <c r="O132" i="17"/>
  <c r="O127" i="17"/>
  <c r="O102" i="17"/>
  <c r="O97" i="17"/>
  <c r="O117" i="17"/>
  <c r="O77" i="17"/>
  <c r="O92" i="17"/>
  <c r="O87" i="17"/>
  <c r="O67" i="17"/>
  <c r="O112" i="17"/>
  <c r="O107" i="17"/>
  <c r="O82" i="17"/>
  <c r="O62" i="17"/>
  <c r="O57" i="17"/>
  <c r="O52" i="17"/>
  <c r="O47" i="17"/>
  <c r="O42" i="17"/>
  <c r="O37" i="17"/>
  <c r="O32" i="17"/>
  <c r="AM142" i="17"/>
  <c r="AM147" i="17"/>
  <c r="AM152" i="17"/>
  <c r="AM122" i="17"/>
  <c r="AM112" i="17"/>
  <c r="AM102" i="17"/>
  <c r="AM97" i="17"/>
  <c r="AM137" i="17"/>
  <c r="AM107" i="17"/>
  <c r="AM82" i="17"/>
  <c r="AM62" i="17"/>
  <c r="AM132" i="17"/>
  <c r="AM127" i="17"/>
  <c r="AM92" i="17"/>
  <c r="AM72" i="17"/>
  <c r="AM117" i="17"/>
  <c r="AM87" i="17"/>
  <c r="AM67" i="17"/>
  <c r="AM57" i="17"/>
  <c r="AM52" i="17"/>
  <c r="AM47" i="17"/>
  <c r="AM42" i="17"/>
  <c r="AM37" i="17"/>
  <c r="AM32" i="17"/>
  <c r="U143" i="17"/>
  <c r="U148" i="17"/>
  <c r="U153" i="17"/>
  <c r="U133" i="17"/>
  <c r="U123" i="17"/>
  <c r="U128" i="17"/>
  <c r="U113" i="17"/>
  <c r="U103" i="17"/>
  <c r="U118" i="17"/>
  <c r="U98" i="17"/>
  <c r="U108" i="17"/>
  <c r="U88" i="17"/>
  <c r="U68" i="17"/>
  <c r="U83" i="17"/>
  <c r="U78" i="17"/>
  <c r="U58" i="17"/>
  <c r="U53" i="17"/>
  <c r="U48" i="17"/>
  <c r="U138" i="17"/>
  <c r="U93" i="17"/>
  <c r="U73" i="17"/>
  <c r="U23" i="17"/>
  <c r="U24" i="17"/>
  <c r="U26" i="17"/>
  <c r="U28" i="17"/>
  <c r="AA29" i="17"/>
  <c r="U30" i="17"/>
  <c r="U34" i="17"/>
  <c r="AG36" i="17"/>
  <c r="AA37" i="17"/>
  <c r="U38" i="17"/>
  <c r="AG40" i="17"/>
  <c r="AA41" i="17"/>
  <c r="U42" i="17"/>
  <c r="AA45" i="17"/>
  <c r="AA47" i="17"/>
  <c r="AA48" i="17"/>
  <c r="AA52" i="17"/>
  <c r="AA56" i="17"/>
  <c r="U59" i="17"/>
  <c r="AA66" i="17"/>
  <c r="O68" i="17"/>
  <c r="AM73" i="17"/>
  <c r="U75" i="17"/>
  <c r="M14" i="18"/>
  <c r="L14" i="18"/>
  <c r="N14" i="18"/>
  <c r="J46" i="22"/>
  <c r="G46" i="22"/>
  <c r="M46" i="22"/>
  <c r="K46" i="22"/>
  <c r="I12" i="17"/>
  <c r="I46" i="22"/>
  <c r="H46" i="22"/>
  <c r="I8" i="17"/>
  <c r="I125" i="17" s="1"/>
  <c r="I7" i="17"/>
  <c r="I9" i="17"/>
  <c r="I121" i="17" s="1"/>
  <c r="I10" i="17"/>
  <c r="I13" i="17"/>
  <c r="I11" i="17"/>
  <c r="L15" i="18"/>
  <c r="M15" i="18"/>
  <c r="N15" i="18"/>
  <c r="L46" i="22"/>
  <c r="I46" i="17"/>
  <c r="I141" i="17"/>
  <c r="I106" i="17"/>
  <c r="I76" i="17"/>
  <c r="I136" i="17"/>
  <c r="I21" i="17"/>
  <c r="I31" i="17"/>
  <c r="I126" i="17"/>
  <c r="I91" i="17"/>
  <c r="I71" i="17"/>
  <c r="I56" i="17"/>
  <c r="I116" i="17"/>
  <c r="I36" i="17"/>
  <c r="I176" i="17"/>
  <c r="I146" i="17"/>
  <c r="I161" i="17"/>
  <c r="I111" i="17"/>
  <c r="I81" i="17"/>
  <c r="I61" i="17"/>
  <c r="I101" i="17"/>
  <c r="I156" i="17"/>
  <c r="I66" i="17"/>
  <c r="I181" i="17"/>
  <c r="I51" i="17"/>
  <c r="I26" i="17"/>
  <c r="I86" i="17"/>
  <c r="I131" i="17"/>
  <c r="I96" i="17"/>
  <c r="I41" i="17"/>
  <c r="I153" i="17"/>
  <c r="I138" i="17"/>
  <c r="I148" i="17"/>
  <c r="I123" i="17"/>
  <c r="I83" i="17"/>
  <c r="I63" i="17"/>
  <c r="I48" i="17"/>
  <c r="I23" i="17"/>
  <c r="I38" i="17"/>
  <c r="I188" i="17"/>
  <c r="I183" i="17"/>
  <c r="I113" i="17"/>
  <c r="I73" i="17"/>
  <c r="I128" i="17"/>
  <c r="I133" i="17"/>
  <c r="I178" i="17"/>
  <c r="I143" i="17"/>
  <c r="I108" i="17"/>
  <c r="I78" i="17"/>
  <c r="I103" i="17"/>
  <c r="I98" i="17"/>
  <c r="I28" i="17"/>
  <c r="I158" i="17"/>
  <c r="I93" i="17"/>
  <c r="I58" i="17"/>
  <c r="I168" i="17"/>
  <c r="I163" i="17"/>
  <c r="I173" i="17"/>
  <c r="I118" i="17"/>
  <c r="I88" i="17"/>
  <c r="I68" i="17"/>
  <c r="I53" i="17"/>
  <c r="I43" i="17"/>
  <c r="I33" i="17"/>
  <c r="I42" i="17"/>
  <c r="I187" i="17"/>
  <c r="I162" i="17"/>
  <c r="I117" i="17"/>
  <c r="I107" i="17"/>
  <c r="I77" i="17"/>
  <c r="I112" i="17"/>
  <c r="I147" i="17"/>
  <c r="I167" i="17"/>
  <c r="I177" i="17"/>
  <c r="I122" i="17"/>
  <c r="I92" i="17"/>
  <c r="I72" i="17"/>
  <c r="I97" i="17"/>
  <c r="I102" i="17"/>
  <c r="I47" i="17"/>
  <c r="I137" i="17"/>
  <c r="I182" i="17"/>
  <c r="I152" i="17"/>
  <c r="I127" i="17"/>
  <c r="I82" i="17"/>
  <c r="I62" i="17"/>
  <c r="I52" i="17"/>
  <c r="I32" i="17"/>
  <c r="I27" i="17"/>
  <c r="I157" i="17"/>
  <c r="I57" i="17"/>
  <c r="I132" i="17"/>
  <c r="I67" i="17"/>
  <c r="I172" i="17"/>
  <c r="I87" i="17"/>
  <c r="I142" i="17"/>
  <c r="I22" i="17"/>
  <c r="I37" i="17"/>
  <c r="I29" i="17"/>
  <c r="I19" i="17"/>
  <c r="I149" i="17"/>
  <c r="I154" i="17"/>
  <c r="I109" i="17"/>
  <c r="I124" i="17"/>
  <c r="I79" i="17"/>
  <c r="I59" i="17"/>
  <c r="I144" i="17"/>
  <c r="I129" i="17"/>
  <c r="I134" i="17"/>
  <c r="I114" i="17"/>
  <c r="I99" i="17"/>
  <c r="I74" i="17"/>
  <c r="I94" i="17"/>
  <c r="I104" i="17"/>
  <c r="I44" i="17"/>
  <c r="I164" i="17"/>
  <c r="I159" i="17"/>
  <c r="I169" i="17"/>
  <c r="I139" i="17"/>
  <c r="I84" i="17"/>
  <c r="I64" i="17"/>
  <c r="I49" i="17"/>
  <c r="I34" i="17"/>
  <c r="I119" i="17"/>
  <c r="I54" i="17"/>
  <c r="I184" i="17"/>
  <c r="I89" i="17"/>
  <c r="I24" i="17"/>
  <c r="I179" i="17"/>
  <c r="I69" i="17"/>
  <c r="I39" i="17"/>
  <c r="I174" i="17"/>
  <c r="I80" i="17"/>
  <c r="I140" i="17"/>
  <c r="I70" i="17"/>
  <c r="I40" i="17"/>
  <c r="N16" i="18"/>
  <c r="L16" i="18"/>
  <c r="M16" i="18"/>
  <c r="N17" i="18"/>
  <c r="M17" i="18"/>
  <c r="L17" i="18"/>
  <c r="M18" i="18"/>
  <c r="L18" i="18"/>
  <c r="N18" i="18"/>
  <c r="L19" i="18"/>
  <c r="M19" i="18"/>
  <c r="N19" i="18"/>
  <c r="N20" i="18"/>
  <c r="L20" i="18"/>
  <c r="M20" i="18"/>
  <c r="N21" i="18"/>
  <c r="M21" i="18"/>
  <c r="L21" i="18"/>
  <c r="M22" i="18"/>
  <c r="L22" i="18"/>
  <c r="N22" i="18"/>
  <c r="F23" i="8"/>
  <c r="G5" i="8"/>
  <c r="G23" i="8"/>
  <c r="E10" i="8"/>
  <c r="G18" i="8"/>
  <c r="G10" i="8"/>
  <c r="H7" i="8"/>
  <c r="D25" i="8"/>
  <c r="E25" i="8"/>
  <c r="F7" i="8"/>
  <c r="K5" i="8"/>
  <c r="J23" i="8"/>
  <c r="F10" i="8"/>
  <c r="I25" i="8"/>
  <c r="H14" i="8"/>
  <c r="D7" i="8"/>
  <c r="H10" i="8"/>
  <c r="E14" i="8"/>
  <c r="D10" i="8"/>
  <c r="I7" i="8"/>
  <c r="F5" i="8"/>
  <c r="F14" i="8"/>
  <c r="F25" i="8"/>
  <c r="I14" i="8"/>
  <c r="J25" i="8"/>
  <c r="K25" i="8"/>
  <c r="K23" i="8"/>
  <c r="D18" i="8"/>
  <c r="L23" i="8"/>
  <c r="I18" i="8"/>
  <c r="D14" i="8"/>
  <c r="E5" i="8"/>
  <c r="H23" i="8"/>
  <c r="F18" i="8"/>
  <c r="H18" i="8"/>
  <c r="J5" i="8"/>
  <c r="G25" i="8"/>
  <c r="G14" i="8"/>
  <c r="D23" i="8"/>
  <c r="E7" i="8"/>
  <c r="E23" i="8"/>
  <c r="I10" i="8"/>
  <c r="G7" i="8"/>
  <c r="I5" i="8"/>
  <c r="L5" i="8"/>
  <c r="E18" i="8"/>
  <c r="D5" i="8"/>
  <c r="H5" i="8"/>
  <c r="H25" i="8"/>
  <c r="J7" i="8"/>
  <c r="I23" i="8"/>
  <c r="B24" i="18" l="1"/>
  <c r="O23" i="18"/>
  <c r="R23" i="18" s="1"/>
  <c r="I85" i="17"/>
  <c r="I30" i="17"/>
  <c r="I155" i="17"/>
  <c r="I185" i="17"/>
  <c r="I171" i="17"/>
  <c r="I186" i="17"/>
  <c r="I130" i="17"/>
  <c r="I120" i="17"/>
  <c r="I55" i="17"/>
  <c r="I135" i="17"/>
  <c r="I100" i="17"/>
  <c r="I25" i="17"/>
  <c r="I45" i="17"/>
  <c r="I35" i="17"/>
  <c r="I145" i="17"/>
  <c r="I20" i="17"/>
  <c r="I170" i="17"/>
  <c r="I75" i="17"/>
  <c r="I115" i="17"/>
  <c r="I180" i="17"/>
  <c r="I90" i="17"/>
  <c r="I160" i="17"/>
  <c r="I95" i="17"/>
  <c r="I60" i="17"/>
  <c r="I151" i="17"/>
  <c r="I50" i="17"/>
  <c r="I110" i="17"/>
  <c r="I165" i="17"/>
  <c r="I105" i="17"/>
  <c r="I65" i="17"/>
  <c r="I150" i="17"/>
  <c r="I175" i="17"/>
  <c r="I166" i="17"/>
  <c r="C12" i="17"/>
  <c r="H9" i="22"/>
  <c r="D9" i="22"/>
  <c r="K11" i="22"/>
  <c r="J11" i="22"/>
  <c r="I11" i="22"/>
  <c r="N11" i="22"/>
  <c r="H11" i="22"/>
  <c r="M11" i="22"/>
  <c r="L11" i="22"/>
  <c r="G11" i="22"/>
  <c r="O11" i="22"/>
  <c r="B25" i="18" l="1"/>
  <c r="O24" i="18"/>
  <c r="R24" i="18" s="1"/>
  <c r="C8" i="17"/>
  <c r="C62" i="17" s="1"/>
  <c r="D5" i="18"/>
  <c r="D14" i="18" s="1"/>
  <c r="H5" i="18"/>
  <c r="H15" i="18" s="1"/>
  <c r="L9" i="22"/>
  <c r="C7" i="17"/>
  <c r="G9" i="22"/>
  <c r="C5" i="18"/>
  <c r="C24" i="17"/>
  <c r="C54" i="17"/>
  <c r="C78" i="17"/>
  <c r="C66" i="17"/>
  <c r="C72" i="17"/>
  <c r="C60" i="17"/>
  <c r="C102" i="17"/>
  <c r="C42" i="17"/>
  <c r="C36" i="17"/>
  <c r="C90" i="17"/>
  <c r="C48" i="17"/>
  <c r="C96" i="17"/>
  <c r="C30" i="17"/>
  <c r="C84" i="17"/>
  <c r="E9" i="22"/>
  <c r="A9" i="22"/>
  <c r="G5" i="18"/>
  <c r="C11" i="17"/>
  <c r="K9" i="22"/>
  <c r="E5" i="18"/>
  <c r="C9" i="17"/>
  <c r="I9" i="22"/>
  <c r="J5" i="18"/>
  <c r="C14" i="17"/>
  <c r="N9" i="22"/>
  <c r="F9" i="22"/>
  <c r="C9" i="22"/>
  <c r="F5" i="18"/>
  <c r="C10" i="17"/>
  <c r="J9" i="22"/>
  <c r="B9" i="22"/>
  <c r="D10" i="22" s="1"/>
  <c r="O9" i="22"/>
  <c r="K5" i="18"/>
  <c r="C15" i="17"/>
  <c r="I5" i="18"/>
  <c r="C13" i="17"/>
  <c r="M9" i="22"/>
  <c r="B26" i="18" l="1"/>
  <c r="O25" i="18"/>
  <c r="R25" i="18" s="1"/>
  <c r="C68" i="17"/>
  <c r="D26" i="18"/>
  <c r="C74" i="17"/>
  <c r="C32" i="17"/>
  <c r="D15" i="18"/>
  <c r="C86" i="17"/>
  <c r="C50" i="17"/>
  <c r="D13" i="18"/>
  <c r="D17" i="18"/>
  <c r="D18" i="18"/>
  <c r="D24" i="18"/>
  <c r="C38" i="17"/>
  <c r="D22" i="18"/>
  <c r="C20" i="17"/>
  <c r="C80" i="17"/>
  <c r="D25" i="18"/>
  <c r="D21" i="18"/>
  <c r="D23" i="18"/>
  <c r="D12" i="18"/>
  <c r="D19" i="18"/>
  <c r="D20" i="18"/>
  <c r="D16" i="18"/>
  <c r="C92" i="17"/>
  <c r="C26" i="17"/>
  <c r="C98" i="17"/>
  <c r="C44" i="17"/>
  <c r="C56" i="17"/>
  <c r="H17" i="18"/>
  <c r="H23" i="18"/>
  <c r="H19" i="18"/>
  <c r="H14" i="18"/>
  <c r="H22" i="18"/>
  <c r="H13" i="18"/>
  <c r="H25" i="18"/>
  <c r="H18" i="18"/>
  <c r="H20" i="18"/>
  <c r="H21" i="18"/>
  <c r="H24" i="18"/>
  <c r="H26" i="18"/>
  <c r="H12" i="18"/>
  <c r="H16" i="18"/>
  <c r="F10" i="22"/>
  <c r="O10" i="22"/>
  <c r="G10" i="22"/>
  <c r="C10" i="22"/>
  <c r="M10" i="22"/>
  <c r="J10" i="22"/>
  <c r="I13" i="18"/>
  <c r="I14" i="18"/>
  <c r="I20" i="18"/>
  <c r="I21" i="18"/>
  <c r="I23" i="18"/>
  <c r="I15" i="18"/>
  <c r="I19" i="18"/>
  <c r="I22" i="18"/>
  <c r="I24" i="18"/>
  <c r="I12" i="18"/>
  <c r="I25" i="18"/>
  <c r="I26" i="18"/>
  <c r="I17" i="18"/>
  <c r="I18" i="18"/>
  <c r="I16" i="18"/>
  <c r="B10" i="22"/>
  <c r="L10" i="22"/>
  <c r="H10" i="22"/>
  <c r="F12" i="18"/>
  <c r="F14" i="18"/>
  <c r="F15" i="18"/>
  <c r="F17" i="18"/>
  <c r="F25" i="18"/>
  <c r="F23" i="18"/>
  <c r="F16" i="18"/>
  <c r="F19" i="18"/>
  <c r="F20" i="18"/>
  <c r="F22" i="18"/>
  <c r="F26" i="18"/>
  <c r="F13" i="18"/>
  <c r="F21" i="18"/>
  <c r="F24" i="18"/>
  <c r="F18" i="18"/>
  <c r="I10" i="22"/>
  <c r="G13" i="18"/>
  <c r="G14" i="18"/>
  <c r="G21" i="18"/>
  <c r="G18" i="18"/>
  <c r="G24" i="18"/>
  <c r="G12" i="18"/>
  <c r="G17" i="18"/>
  <c r="G19" i="18"/>
  <c r="G25" i="18"/>
  <c r="G15" i="18"/>
  <c r="G16" i="18"/>
  <c r="G20" i="18"/>
  <c r="G22" i="18"/>
  <c r="G23" i="18"/>
  <c r="G26" i="18"/>
  <c r="C97" i="17"/>
  <c r="C31" i="17"/>
  <c r="C37" i="17"/>
  <c r="C55" i="17"/>
  <c r="C73" i="17"/>
  <c r="C67" i="17"/>
  <c r="C49" i="17"/>
  <c r="C25" i="17"/>
  <c r="C79" i="17"/>
  <c r="C91" i="17"/>
  <c r="C85" i="17"/>
  <c r="C19" i="17"/>
  <c r="C43" i="17"/>
  <c r="C61" i="17"/>
  <c r="K15" i="18"/>
  <c r="K13" i="18"/>
  <c r="K14" i="18"/>
  <c r="K21" i="18"/>
  <c r="K16" i="18"/>
  <c r="K19" i="18"/>
  <c r="K23" i="18"/>
  <c r="K17" i="18"/>
  <c r="K22" i="18"/>
  <c r="K25" i="18"/>
  <c r="K12" i="18"/>
  <c r="K18" i="18"/>
  <c r="K20" i="18"/>
  <c r="K24" i="18"/>
  <c r="K26" i="18"/>
  <c r="C22" i="17"/>
  <c r="C70" i="17"/>
  <c r="C40" i="17"/>
  <c r="C52" i="17"/>
  <c r="C82" i="17"/>
  <c r="C100" i="17"/>
  <c r="C94" i="17"/>
  <c r="C28" i="17"/>
  <c r="C46" i="17"/>
  <c r="C76" i="17"/>
  <c r="C58" i="17"/>
  <c r="C34" i="17"/>
  <c r="C64" i="17"/>
  <c r="C88" i="17"/>
  <c r="C65" i="17"/>
  <c r="C95" i="17"/>
  <c r="C101" i="17"/>
  <c r="C71" i="17"/>
  <c r="C23" i="17"/>
  <c r="C83" i="17"/>
  <c r="C77" i="17"/>
  <c r="C29" i="17"/>
  <c r="C47" i="17"/>
  <c r="C35" i="17"/>
  <c r="C59" i="17"/>
  <c r="C53" i="17"/>
  <c r="C89" i="17"/>
  <c r="C41" i="17"/>
  <c r="J14" i="18"/>
  <c r="J17" i="18"/>
  <c r="J19" i="18"/>
  <c r="J23" i="18"/>
  <c r="J16" i="18"/>
  <c r="J18" i="18"/>
  <c r="J21" i="18"/>
  <c r="J15" i="18"/>
  <c r="J12" i="18"/>
  <c r="J20" i="18"/>
  <c r="J22" i="18"/>
  <c r="J13" i="18"/>
  <c r="J24" i="18"/>
  <c r="J25" i="18"/>
  <c r="J26" i="18"/>
  <c r="C27" i="17"/>
  <c r="C81" i="17"/>
  <c r="C87" i="17"/>
  <c r="C93" i="17"/>
  <c r="C39" i="17"/>
  <c r="C69" i="17"/>
  <c r="C75" i="17"/>
  <c r="C99" i="17"/>
  <c r="C63" i="17"/>
  <c r="C57" i="17"/>
  <c r="C21" i="17"/>
  <c r="C51" i="17"/>
  <c r="C45" i="17"/>
  <c r="C33" i="17"/>
  <c r="K10" i="22"/>
  <c r="E14" i="18"/>
  <c r="E15" i="18"/>
  <c r="E12" i="18"/>
  <c r="E17" i="18"/>
  <c r="E18" i="18"/>
  <c r="E21" i="18"/>
  <c r="E13" i="18"/>
  <c r="E16" i="18"/>
  <c r="E19" i="18"/>
  <c r="E20" i="18"/>
  <c r="E22" i="18"/>
  <c r="E25" i="18"/>
  <c r="E23" i="18"/>
  <c r="E26" i="18"/>
  <c r="E24" i="18"/>
  <c r="N10" i="22"/>
  <c r="E10" i="22"/>
  <c r="C14" i="18"/>
  <c r="C17" i="18"/>
  <c r="C20" i="18"/>
  <c r="N2" i="18"/>
  <c r="G6" i="18" s="1"/>
  <c r="C18" i="18"/>
  <c r="C22" i="18"/>
  <c r="C15" i="18"/>
  <c r="C26" i="18"/>
  <c r="C12" i="18"/>
  <c r="C13" i="18"/>
  <c r="C19" i="18"/>
  <c r="C24" i="18"/>
  <c r="C25" i="18"/>
  <c r="C23" i="18"/>
  <c r="C21" i="18"/>
  <c r="C16" i="18"/>
  <c r="B27" i="18" l="1"/>
  <c r="O26" i="18"/>
  <c r="R26" i="18" s="1"/>
  <c r="C6" i="18"/>
  <c r="K6" i="18"/>
  <c r="O13" i="18"/>
  <c r="P13" i="18" s="1"/>
  <c r="Q24" i="18"/>
  <c r="H6" i="18"/>
  <c r="D6" i="18"/>
  <c r="Q25" i="18"/>
  <c r="Q23" i="18"/>
  <c r="I6" i="18"/>
  <c r="J6" i="18"/>
  <c r="F6" i="18"/>
  <c r="O17" i="18"/>
  <c r="O12" i="18"/>
  <c r="O21" i="18"/>
  <c r="O22" i="18"/>
  <c r="P25" i="18"/>
  <c r="P24" i="18"/>
  <c r="O19" i="18"/>
  <c r="O15" i="18"/>
  <c r="O16" i="18"/>
  <c r="P23" i="18"/>
  <c r="O20" i="18"/>
  <c r="O18" i="18"/>
  <c r="O14" i="18"/>
  <c r="E6" i="18"/>
  <c r="O27" i="18" l="1"/>
  <c r="R27" i="18" s="1"/>
  <c r="B28" i="18"/>
  <c r="F27" i="18"/>
  <c r="H27" i="18"/>
  <c r="K27" i="18"/>
  <c r="D27" i="18"/>
  <c r="G27" i="18"/>
  <c r="J27" i="18"/>
  <c r="C27" i="18"/>
  <c r="I27" i="18"/>
  <c r="E27" i="18"/>
  <c r="Q13" i="18"/>
  <c r="R13" i="18" s="1"/>
  <c r="Q18" i="18"/>
  <c r="P18" i="18"/>
  <c r="P15" i="18"/>
  <c r="Q15" i="18"/>
  <c r="P22" i="18"/>
  <c r="Q22" i="18"/>
  <c r="P14" i="18"/>
  <c r="Q14" i="18"/>
  <c r="P17" i="18"/>
  <c r="Q17" i="18"/>
  <c r="Q19" i="18"/>
  <c r="P19" i="18"/>
  <c r="P21" i="18"/>
  <c r="Q21" i="18"/>
  <c r="Q16" i="18"/>
  <c r="P16" i="18"/>
  <c r="Q20" i="18"/>
  <c r="P20" i="18"/>
  <c r="P12" i="18"/>
  <c r="Q12" i="18"/>
  <c r="O28" i="18" l="1"/>
  <c r="B29" i="18"/>
  <c r="H28" i="18"/>
  <c r="G28" i="18"/>
  <c r="E28" i="18"/>
  <c r="C28" i="18"/>
  <c r="F28" i="18"/>
  <c r="J28" i="18"/>
  <c r="D28" i="18"/>
  <c r="I28" i="18"/>
  <c r="K28" i="18"/>
  <c r="R15" i="18"/>
  <c r="R19" i="18"/>
  <c r="R20" i="18"/>
  <c r="R12" i="18"/>
  <c r="R14" i="18"/>
  <c r="R18" i="18"/>
  <c r="R21" i="18"/>
  <c r="R16" i="18"/>
  <c r="R17" i="18"/>
  <c r="R22" i="18"/>
  <c r="O29" i="18" l="1"/>
  <c r="R29" i="18" s="1"/>
  <c r="B30" i="18"/>
  <c r="J29" i="18"/>
  <c r="K29" i="18"/>
  <c r="E29" i="18"/>
  <c r="G29" i="18"/>
  <c r="H29" i="18"/>
  <c r="F29" i="18"/>
  <c r="C29" i="18"/>
  <c r="D29" i="18"/>
  <c r="I29" i="18"/>
  <c r="R28" i="18"/>
  <c r="G8" i="18"/>
  <c r="G9" i="18" s="1"/>
  <c r="K8" i="18"/>
  <c r="K9" i="18" s="1"/>
  <c r="E8" i="18"/>
  <c r="E9" i="18" s="1"/>
  <c r="F8" i="18"/>
  <c r="F9" i="18" s="1"/>
  <c r="N8" i="18"/>
  <c r="N9" i="18" s="1"/>
  <c r="C8" i="18"/>
  <c r="C9" i="18" s="1"/>
  <c r="M8" i="18"/>
  <c r="M9" i="18" s="1"/>
  <c r="D8" i="18"/>
  <c r="D9" i="18" s="1"/>
  <c r="I8" i="18"/>
  <c r="I9" i="18" s="1"/>
  <c r="H8" i="18"/>
  <c r="H9" i="18" s="1"/>
  <c r="L8" i="18"/>
  <c r="L9" i="18" s="1"/>
  <c r="J8" i="18"/>
  <c r="J9" i="18" s="1"/>
  <c r="B31" i="18" l="1"/>
  <c r="O30" i="18"/>
  <c r="D30" i="18"/>
  <c r="H30" i="18"/>
  <c r="K30" i="18"/>
  <c r="J30" i="18"/>
  <c r="E30" i="18"/>
  <c r="C30" i="18"/>
  <c r="I30" i="18"/>
  <c r="F30" i="18"/>
  <c r="G30" i="18"/>
  <c r="B32" i="18" l="1"/>
  <c r="O31" i="18"/>
  <c r="N11" i="18" s="1"/>
  <c r="F31" i="18"/>
  <c r="G31" i="18"/>
  <c r="K31" i="18"/>
  <c r="D31" i="18"/>
  <c r="H31" i="18"/>
  <c r="J31" i="18"/>
  <c r="I31" i="18"/>
  <c r="E31" i="18"/>
  <c r="C31" i="18"/>
  <c r="B33" i="18" l="1"/>
  <c r="F32" i="18"/>
  <c r="I32" i="18"/>
  <c r="C32" i="18"/>
  <c r="H32" i="18"/>
  <c r="K32" i="18"/>
  <c r="D32" i="18"/>
  <c r="G32" i="18"/>
  <c r="E32" i="18"/>
  <c r="J32" i="18"/>
  <c r="B34" i="18" l="1"/>
  <c r="C33" i="18"/>
  <c r="G33" i="18"/>
  <c r="E33" i="18"/>
  <c r="H33" i="18"/>
  <c r="I33" i="18"/>
  <c r="F33" i="18"/>
  <c r="J33" i="18"/>
  <c r="K33" i="18"/>
  <c r="D33" i="18"/>
  <c r="J34" i="18" l="1"/>
  <c r="D34" i="18"/>
  <c r="H34" i="18"/>
  <c r="G34" i="18"/>
  <c r="K34" i="18"/>
  <c r="I34" i="18"/>
  <c r="E34" i="18"/>
  <c r="C34" i="18"/>
  <c r="F34" i="18"/>
</calcChain>
</file>

<file path=xl/sharedStrings.xml><?xml version="1.0" encoding="utf-8"?>
<sst xmlns="http://schemas.openxmlformats.org/spreadsheetml/2006/main" count="2319" uniqueCount="82">
  <si>
    <t>IOMAF</t>
  </si>
  <si>
    <t>PCTP/MRPP</t>
  </si>
  <si>
    <t>BE</t>
  </si>
  <si>
    <t>PS</t>
  </si>
  <si>
    <t>FREGUESIAS</t>
  </si>
  <si>
    <t>APURAMENTO</t>
  </si>
  <si>
    <t>BARCARENA</t>
  </si>
  <si>
    <t>PORTO SALVO</t>
  </si>
  <si>
    <t>INSCRITOS</t>
  </si>
  <si>
    <t>-</t>
  </si>
  <si>
    <t>VOTANTES</t>
  </si>
  <si>
    <t>EXPRESSOS</t>
  </si>
  <si>
    <t>NULOS</t>
  </si>
  <si>
    <t>BRANCOS</t>
  </si>
  <si>
    <t>ABSTENÇÃO</t>
  </si>
  <si>
    <t>CDU</t>
  </si>
  <si>
    <t>MAIS OEIRAS</t>
  </si>
  <si>
    <t>Partidos</t>
  </si>
  <si>
    <t>Votação</t>
  </si>
  <si>
    <t>Divisões por 1, 2, 3, 4, etc</t>
  </si>
  <si>
    <t>Ordenação</t>
  </si>
  <si>
    <t>Mandatos</t>
  </si>
  <si>
    <t>Assembleia Municipal</t>
  </si>
  <si>
    <t>Assembleia de Freguesia - PORTO SALVO</t>
  </si>
  <si>
    <t>Resultados da Eleição da Câmara Municipal</t>
  </si>
  <si>
    <t>Mandatos para o Município de Oeiras</t>
  </si>
  <si>
    <t>CDS/PP</t>
  </si>
  <si>
    <t>PPD/PSD</t>
  </si>
  <si>
    <t>PAN</t>
  </si>
  <si>
    <t>MMS</t>
  </si>
  <si>
    <t>PTP</t>
  </si>
  <si>
    <t>Apuramento Provisório do Concelho de Oeiras - 29 de Setembro de 2013</t>
  </si>
  <si>
    <t>ALGÉS, LAV, CQD</t>
  </si>
  <si>
    <t>CARNAXIDE, QUEIJAS</t>
  </si>
  <si>
    <t>Aplicação do método de Hondt - Divisões sucessivas para obtenção dos Mandatos</t>
  </si>
  <si>
    <t>O cálculo dos mandatos é efectuado pela Macro "Seleccionar_Ordenar_Crescente"</t>
  </si>
  <si>
    <t>Câmara Municipal - 11 elementos</t>
  </si>
  <si>
    <t>Assembleia Municipal - 33 elementos</t>
  </si>
  <si>
    <t>Assembleia de Freguesia - Barcarena</t>
  </si>
  <si>
    <t>PPM</t>
  </si>
  <si>
    <t>Assembleia de Freguesia - Algés, LAV, CQD</t>
  </si>
  <si>
    <t>Assembleia de Freguesia - Carnaxide, QUEIJAS</t>
  </si>
  <si>
    <t>Assembleia de Freguesia -
OEIRAS, PA, CAXIAS</t>
  </si>
  <si>
    <t>Votos</t>
  </si>
  <si>
    <t>Total:</t>
  </si>
  <si>
    <t>Listas</t>
  </si>
  <si>
    <t>1. Inserir Nomes</t>
  </si>
  <si>
    <t>2. Inserir Votação</t>
  </si>
  <si>
    <t>%</t>
  </si>
  <si>
    <t>Eleitos</t>
  </si>
  <si>
    <t>3. Inserir Nº Eleitos</t>
  </si>
  <si>
    <t>4. Ler a Distribuição</t>
  </si>
  <si>
    <t>Cálculos Auxiliares</t>
  </si>
  <si>
    <t>Mínimo:</t>
  </si>
  <si>
    <t>Coef</t>
  </si>
  <si>
    <t># Lista</t>
  </si>
  <si>
    <t>Mandatos CM</t>
  </si>
  <si>
    <t>Mandatos AF Algés, LAV, CQD</t>
  </si>
  <si>
    <t>Abstenções</t>
  </si>
  <si>
    <t>Brancos</t>
  </si>
  <si>
    <t>Nulos</t>
  </si>
  <si>
    <t>Expressos</t>
  </si>
  <si>
    <t>Votantes</t>
  </si>
  <si>
    <t>Inscritos</t>
  </si>
  <si>
    <t>Por Apurar</t>
  </si>
  <si>
    <t>Apuradas</t>
  </si>
  <si>
    <t>Total de Secções de Voto</t>
  </si>
  <si>
    <t>OEIRAS, P.A., CAXIAS</t>
  </si>
  <si>
    <t>Apuramento Provisório do Concelho de Oeiras - 4 de Outubro de 2015</t>
  </si>
  <si>
    <t>Resultados da Eleição para Assembleia da República</t>
  </si>
  <si>
    <t>Secções de Voto</t>
  </si>
  <si>
    <t>TOTAIS DO CONCELHO</t>
  </si>
  <si>
    <t>PDR</t>
  </si>
  <si>
    <t>PCP-PEV</t>
  </si>
  <si>
    <t>PPD/PSD.CDS-PP</t>
  </si>
  <si>
    <t>MPT</t>
  </si>
  <si>
    <t>L/TDA</t>
  </si>
  <si>
    <t>PTP-MAS</t>
  </si>
  <si>
    <t>JPP</t>
  </si>
  <si>
    <t>PNR</t>
  </si>
  <si>
    <t>NC</t>
  </si>
  <si>
    <t>PURP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</si>
</sst>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6"/>
      <color indexed="12"/>
      <name val="Times New Roman"/>
      <family val="1"/>
    </font>
    <font>
      <b/>
      <sz val="6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  <font>
      <sz val="10"/>
      <color rgb="FFC00000"/>
      <name val="Arial Narrow"/>
      <family val="2"/>
    </font>
    <font>
      <sz val="10"/>
      <color theme="1" tint="0.499984740745262"/>
      <name val="Arial Narrow"/>
      <family val="2"/>
    </font>
    <font>
      <b/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sz val="16"/>
      <color indexed="12"/>
      <name val="Arial"/>
      <family val="2"/>
    </font>
    <font>
      <b/>
      <sz val="20"/>
      <color indexed="62"/>
      <name val="Arial"/>
      <family val="2"/>
    </font>
    <font>
      <sz val="10"/>
      <color rgb="FF000000"/>
      <name val="Tahoma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i/>
      <sz val="18"/>
      <color indexed="11"/>
      <name val="Arial"/>
      <family val="2"/>
    </font>
    <font>
      <b/>
      <i/>
      <sz val="18"/>
      <color indexed="12"/>
      <name val="Arial"/>
      <family val="2"/>
    </font>
    <font>
      <b/>
      <sz val="8"/>
      <color indexed="12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indexed="21"/>
      <name val="Verdana"/>
      <family val="2"/>
    </font>
    <font>
      <b/>
      <sz val="11"/>
      <color theme="1"/>
      <name val="Verdana"/>
      <family val="2"/>
    </font>
    <font>
      <sz val="8"/>
      <color indexed="10"/>
      <name val="Verdana"/>
      <family val="2"/>
    </font>
    <font>
      <b/>
      <sz val="8"/>
      <color rgb="FF000099"/>
      <name val="Verdana"/>
      <family val="2"/>
    </font>
    <font>
      <b/>
      <sz val="8"/>
      <color rgb="FF3366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Fill="1" applyBorder="1" applyAlignment="1">
      <alignment horizontal="centerContinuous" vertical="center"/>
    </xf>
    <xf numFmtId="0" fontId="2" fillId="4" borderId="15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4" borderId="14" xfId="0" applyFont="1" applyFill="1" applyBorder="1" applyAlignment="1">
      <alignment horizontal="centerContinuous" vertical="center"/>
    </xf>
    <xf numFmtId="0" fontId="3" fillId="3" borderId="0" xfId="1" applyFont="1" applyFill="1"/>
    <xf numFmtId="0" fontId="8" fillId="3" borderId="0" xfId="1" applyFill="1"/>
    <xf numFmtId="0" fontId="8" fillId="0" borderId="0" xfId="1"/>
    <xf numFmtId="0" fontId="5" fillId="5" borderId="0" xfId="1" applyFont="1" applyFill="1" applyAlignment="1">
      <alignment vertical="center"/>
    </xf>
    <xf numFmtId="0" fontId="8" fillId="5" borderId="0" xfId="1" applyFill="1"/>
    <xf numFmtId="0" fontId="9" fillId="0" borderId="0" xfId="1" applyFont="1"/>
    <xf numFmtId="0" fontId="8" fillId="3" borderId="0" xfId="1" applyFill="1" applyAlignment="1">
      <alignment horizontal="center" vertical="center" wrapText="1"/>
    </xf>
    <xf numFmtId="0" fontId="8" fillId="5" borderId="0" xfId="1" applyFill="1" applyAlignment="1">
      <alignment horizontal="center" vertical="center" wrapText="1"/>
    </xf>
    <xf numFmtId="0" fontId="6" fillId="0" borderId="0" xfId="1" applyFont="1"/>
    <xf numFmtId="3" fontId="8" fillId="0" borderId="0" xfId="1" applyNumberFormat="1"/>
    <xf numFmtId="0" fontId="5" fillId="0" borderId="0" xfId="1" applyFont="1"/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 applyAlignment="1">
      <alignment horizontal="left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8" borderId="17" xfId="2" applyFont="1" applyFill="1" applyBorder="1" applyAlignment="1"/>
    <xf numFmtId="0" fontId="10" fillId="4" borderId="7" xfId="2" applyFont="1" applyFill="1" applyBorder="1" applyAlignment="1">
      <alignment horizontal="center"/>
    </xf>
    <xf numFmtId="0" fontId="13" fillId="4" borderId="7" xfId="2" applyFont="1" applyFill="1" applyBorder="1" applyAlignment="1">
      <alignment horizontal="center"/>
    </xf>
    <xf numFmtId="0" fontId="12" fillId="4" borderId="7" xfId="2" applyFont="1" applyFill="1" applyBorder="1" applyAlignment="1">
      <alignment horizontal="center" vertical="center"/>
    </xf>
    <xf numFmtId="0" fontId="14" fillId="4" borderId="10" xfId="2" applyFont="1" applyFill="1" applyBorder="1" applyAlignment="1">
      <alignment horizontal="center" vertical="center"/>
    </xf>
    <xf numFmtId="164" fontId="14" fillId="4" borderId="10" xfId="3" applyNumberFormat="1" applyFont="1" applyFill="1" applyBorder="1" applyAlignment="1">
      <alignment horizontal="center"/>
    </xf>
    <xf numFmtId="0" fontId="15" fillId="8" borderId="11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0" borderId="0" xfId="2" applyFont="1" applyFill="1"/>
    <xf numFmtId="10" fontId="14" fillId="4" borderId="10" xfId="3" applyNumberFormat="1" applyFont="1" applyFill="1" applyBorder="1" applyAlignment="1">
      <alignment horizontal="center" vertical="center"/>
    </xf>
    <xf numFmtId="10" fontId="14" fillId="4" borderId="10" xfId="3" applyNumberFormat="1" applyFont="1" applyFill="1" applyBorder="1" applyAlignment="1">
      <alignment horizontal="center"/>
    </xf>
    <xf numFmtId="10" fontId="10" fillId="0" borderId="0" xfId="3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/>
    </xf>
    <xf numFmtId="0" fontId="11" fillId="0" borderId="0" xfId="2" applyFont="1" applyFill="1"/>
    <xf numFmtId="0" fontId="10" fillId="0" borderId="0" xfId="2" applyFont="1" applyFill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/>
    </xf>
    <xf numFmtId="0" fontId="10" fillId="0" borderId="0" xfId="2" applyFont="1" applyFill="1" applyBorder="1"/>
    <xf numFmtId="0" fontId="10" fillId="8" borderId="0" xfId="2" applyFont="1" applyFill="1" applyBorder="1" applyAlignment="1"/>
    <xf numFmtId="1" fontId="10" fillId="8" borderId="0" xfId="2" applyNumberFormat="1" applyFont="1" applyFill="1" applyBorder="1" applyAlignment="1"/>
    <xf numFmtId="0" fontId="10" fillId="8" borderId="18" xfId="2" applyFont="1" applyFill="1" applyBorder="1" applyAlignment="1">
      <alignment horizontal="center" vertical="center"/>
    </xf>
    <xf numFmtId="1" fontId="10" fillId="0" borderId="0" xfId="2" applyNumberFormat="1" applyFont="1" applyAlignment="1">
      <alignment horizontal="center" vertical="center"/>
    </xf>
    <xf numFmtId="1" fontId="10" fillId="0" borderId="18" xfId="2" applyNumberFormat="1" applyFont="1" applyBorder="1" applyAlignment="1">
      <alignment horizontal="center"/>
    </xf>
    <xf numFmtId="1" fontId="11" fillId="0" borderId="0" xfId="2" applyNumberFormat="1" applyFont="1" applyAlignment="1">
      <alignment horizontal="left" vertical="center"/>
    </xf>
    <xf numFmtId="3" fontId="13" fillId="4" borderId="7" xfId="2" applyNumberFormat="1" applyFont="1" applyFill="1" applyBorder="1" applyAlignment="1">
      <alignment horizontal="center"/>
    </xf>
    <xf numFmtId="3" fontId="12" fillId="8" borderId="11" xfId="2" applyNumberFormat="1" applyFont="1" applyFill="1" applyBorder="1" applyAlignment="1">
      <alignment horizontal="center" vertical="center"/>
    </xf>
    <xf numFmtId="0" fontId="10" fillId="4" borderId="0" xfId="2" applyFont="1" applyFill="1" applyAlignment="1">
      <alignment horizontal="center" vertic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 vertical="center"/>
    </xf>
    <xf numFmtId="0" fontId="9" fillId="0" borderId="0" xfId="2"/>
    <xf numFmtId="0" fontId="19" fillId="0" borderId="0" xfId="0" applyFont="1"/>
    <xf numFmtId="0" fontId="17" fillId="2" borderId="7" xfId="2" applyFont="1" applyFill="1" applyBorder="1" applyAlignment="1">
      <alignment horizontal="center"/>
    </xf>
    <xf numFmtId="0" fontId="18" fillId="2" borderId="7" xfId="2" applyFont="1" applyFill="1" applyBorder="1" applyAlignment="1">
      <alignment horizontal="center"/>
    </xf>
    <xf numFmtId="0" fontId="18" fillId="2" borderId="17" xfId="2" applyFont="1" applyFill="1" applyBorder="1" applyAlignment="1">
      <alignment horizontal="center"/>
    </xf>
    <xf numFmtId="0" fontId="18" fillId="2" borderId="11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0" fillId="0" borderId="0" xfId="0" applyFill="1"/>
    <xf numFmtId="0" fontId="18" fillId="2" borderId="9" xfId="2" applyFont="1" applyFill="1" applyBorder="1" applyAlignment="1">
      <alignment horizontal="center"/>
    </xf>
    <xf numFmtId="3" fontId="9" fillId="0" borderId="0" xfId="2" applyNumberFormat="1"/>
    <xf numFmtId="10" fontId="9" fillId="0" borderId="0" xfId="2" applyNumberFormat="1"/>
    <xf numFmtId="10" fontId="20" fillId="0" borderId="0" xfId="2" applyNumberFormat="1" applyFont="1" applyBorder="1" applyAlignment="1">
      <alignment horizontal="center" vertical="center"/>
    </xf>
    <xf numFmtId="0" fontId="9" fillId="0" borderId="0" xfId="2" applyAlignment="1">
      <alignment horizontal="center" vertical="center"/>
    </xf>
    <xf numFmtId="1" fontId="21" fillId="6" borderId="8" xfId="2" applyNumberFormat="1" applyFont="1" applyFill="1" applyBorder="1" applyAlignment="1">
      <alignment horizontal="center" vertical="center"/>
    </xf>
    <xf numFmtId="10" fontId="21" fillId="6" borderId="8" xfId="2" applyNumberFormat="1" applyFont="1" applyFill="1" applyBorder="1" applyAlignment="1">
      <alignment horizontal="center" vertical="center"/>
    </xf>
    <xf numFmtId="10" fontId="20" fillId="0" borderId="22" xfId="2" applyNumberFormat="1" applyFont="1" applyBorder="1" applyAlignment="1">
      <alignment horizontal="center" vertical="center"/>
    </xf>
    <xf numFmtId="10" fontId="20" fillId="0" borderId="23" xfId="2" applyNumberFormat="1" applyFont="1" applyBorder="1" applyAlignment="1">
      <alignment horizontal="center" vertical="center"/>
    </xf>
    <xf numFmtId="10" fontId="20" fillId="0" borderId="24" xfId="2" applyNumberFormat="1" applyFont="1" applyBorder="1" applyAlignment="1">
      <alignment horizontal="center" vertical="center"/>
    </xf>
    <xf numFmtId="3" fontId="9" fillId="0" borderId="0" xfId="2" applyNumberFormat="1" applyAlignment="1">
      <alignment vertical="center"/>
    </xf>
    <xf numFmtId="3" fontId="9" fillId="0" borderId="26" xfId="2" applyNumberFormat="1" applyBorder="1" applyAlignment="1">
      <alignment horizontal="center" vertical="center"/>
    </xf>
    <xf numFmtId="3" fontId="9" fillId="0" borderId="19" xfId="2" applyNumberFormat="1" applyBorder="1" applyAlignment="1">
      <alignment horizontal="center" vertical="center"/>
    </xf>
    <xf numFmtId="3" fontId="5" fillId="0" borderId="27" xfId="2" applyNumberFormat="1" applyFont="1" applyBorder="1" applyAlignment="1">
      <alignment horizontal="center" vertical="center" wrapText="1"/>
    </xf>
    <xf numFmtId="3" fontId="5" fillId="0" borderId="25" xfId="2" applyNumberFormat="1" applyFont="1" applyBorder="1" applyAlignment="1">
      <alignment horizontal="center" vertical="center" wrapText="1"/>
    </xf>
    <xf numFmtId="3" fontId="5" fillId="0" borderId="26" xfId="2" applyNumberFormat="1" applyFont="1" applyBorder="1" applyAlignment="1">
      <alignment horizontal="center" vertical="center" wrapText="1"/>
    </xf>
    <xf numFmtId="3" fontId="5" fillId="0" borderId="28" xfId="2" applyNumberFormat="1" applyFont="1" applyBorder="1" applyAlignment="1">
      <alignment horizontal="center" vertical="center" wrapText="1"/>
    </xf>
    <xf numFmtId="3" fontId="4" fillId="0" borderId="0" xfId="2" applyNumberFormat="1" applyFont="1" applyAlignment="1">
      <alignment vertical="center"/>
    </xf>
    <xf numFmtId="0" fontId="9" fillId="0" borderId="0" xfId="2" applyAlignment="1">
      <alignment vertical="center"/>
    </xf>
    <xf numFmtId="3" fontId="4" fillId="0" borderId="6" xfId="2" applyNumberFormat="1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3" fillId="0" borderId="0" xfId="2" applyNumberFormat="1" applyFont="1" applyAlignment="1"/>
    <xf numFmtId="0" fontId="3" fillId="0" borderId="0" xfId="2" applyFont="1"/>
    <xf numFmtId="3" fontId="9" fillId="0" borderId="0" xfId="2" applyNumberFormat="1" applyFill="1" applyBorder="1"/>
    <xf numFmtId="3" fontId="9" fillId="0" borderId="0" xfId="2" applyNumberFormat="1" applyFill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3" fontId="25" fillId="4" borderId="4" xfId="0" applyNumberFormat="1" applyFont="1" applyFill="1" applyBorder="1" applyAlignment="1">
      <alignment horizontal="center" vertical="center"/>
    </xf>
    <xf numFmtId="3" fontId="25" fillId="9" borderId="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3" fontId="25" fillId="4" borderId="2" xfId="0" applyNumberFormat="1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3" fontId="25" fillId="9" borderId="38" xfId="0" applyNumberFormat="1" applyFont="1" applyFill="1" applyBorder="1" applyAlignment="1">
      <alignment horizontal="center" vertical="center"/>
    </xf>
    <xf numFmtId="3" fontId="25" fillId="4" borderId="38" xfId="0" applyNumberFormat="1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0" fontId="29" fillId="4" borderId="3" xfId="0" applyNumberFormat="1" applyFont="1" applyFill="1" applyBorder="1" applyAlignment="1">
      <alignment vertical="center"/>
    </xf>
    <xf numFmtId="10" fontId="29" fillId="0" borderId="5" xfId="0" applyNumberFormat="1" applyFont="1" applyBorder="1" applyAlignment="1">
      <alignment vertical="center"/>
    </xf>
    <xf numFmtId="10" fontId="29" fillId="4" borderId="5" xfId="0" applyNumberFormat="1" applyFont="1" applyFill="1" applyBorder="1" applyAlignment="1">
      <alignment vertical="center"/>
    </xf>
    <xf numFmtId="10" fontId="29" fillId="0" borderId="6" xfId="0" applyNumberFormat="1" applyFont="1" applyBorder="1" applyAlignment="1">
      <alignment vertical="center"/>
    </xf>
    <xf numFmtId="10" fontId="29" fillId="4" borderId="6" xfId="0" applyNumberFormat="1" applyFont="1" applyFill="1" applyBorder="1" applyAlignment="1">
      <alignment vertical="center"/>
    </xf>
    <xf numFmtId="0" fontId="24" fillId="0" borderId="39" xfId="0" applyFont="1" applyBorder="1" applyAlignment="1">
      <alignment horizontal="centerContinuous" vertical="center"/>
    </xf>
    <xf numFmtId="0" fontId="24" fillId="0" borderId="34" xfId="0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4" fillId="10" borderId="34" xfId="0" applyNumberFormat="1" applyFont="1" applyFill="1" applyBorder="1" applyAlignment="1">
      <alignment horizontal="center" vertical="center" wrapText="1"/>
    </xf>
    <xf numFmtId="3" fontId="24" fillId="10" borderId="1" xfId="0" applyNumberFormat="1" applyFont="1" applyFill="1" applyBorder="1" applyAlignment="1">
      <alignment horizontal="center" vertical="center" wrapText="1"/>
    </xf>
    <xf numFmtId="3" fontId="24" fillId="10" borderId="20" xfId="0" applyNumberFormat="1" applyFont="1" applyFill="1" applyBorder="1" applyAlignment="1">
      <alignment horizontal="center" vertical="center" wrapText="1"/>
    </xf>
    <xf numFmtId="3" fontId="24" fillId="0" borderId="34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36" xfId="0" applyNumberFormat="1" applyFont="1" applyBorder="1" applyAlignment="1">
      <alignment horizontal="center" vertical="center" wrapText="1"/>
    </xf>
    <xf numFmtId="3" fontId="24" fillId="0" borderId="37" xfId="0" applyNumberFormat="1" applyFont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4" fillId="6" borderId="0" xfId="1" applyFont="1" applyFill="1" applyAlignment="1">
      <alignment horizontal="center"/>
    </xf>
    <xf numFmtId="0" fontId="4" fillId="7" borderId="0" xfId="1" applyFont="1" applyFill="1" applyAlignment="1">
      <alignment horizontal="center"/>
    </xf>
    <xf numFmtId="0" fontId="5" fillId="0" borderId="0" xfId="1" applyFont="1" applyFill="1" applyAlignment="1">
      <alignment horizontal="center" wrapText="1"/>
    </xf>
    <xf numFmtId="0" fontId="10" fillId="0" borderId="18" xfId="2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0" fillId="8" borderId="18" xfId="2" applyFont="1" applyFill="1" applyBorder="1" applyAlignment="1">
      <alignment horizontal="center"/>
    </xf>
    <xf numFmtId="0" fontId="10" fillId="8" borderId="0" xfId="2" applyFont="1" applyFill="1" applyBorder="1" applyAlignment="1">
      <alignment horizontal="center"/>
    </xf>
    <xf numFmtId="0" fontId="10" fillId="8" borderId="0" xfId="2" applyFont="1" applyFill="1" applyAlignment="1">
      <alignment horizontal="center" vertical="center"/>
    </xf>
    <xf numFmtId="0" fontId="10" fillId="8" borderId="9" xfId="2" applyFont="1" applyFill="1" applyBorder="1" applyAlignment="1">
      <alignment horizontal="center"/>
    </xf>
    <xf numFmtId="0" fontId="10" fillId="8" borderId="17" xfId="2" applyFont="1" applyFill="1" applyBorder="1" applyAlignment="1">
      <alignment horizontal="center"/>
    </xf>
    <xf numFmtId="0" fontId="12" fillId="4" borderId="12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16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3" fontId="23" fillId="0" borderId="0" xfId="2" applyNumberFormat="1" applyFont="1" applyFill="1" applyAlignment="1">
      <alignment horizontal="center"/>
    </xf>
    <xf numFmtId="3" fontId="22" fillId="0" borderId="0" xfId="2" applyNumberFormat="1" applyFont="1" applyAlignment="1">
      <alignment horizontal="center"/>
    </xf>
    <xf numFmtId="0" fontId="5" fillId="0" borderId="32" xfId="2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18" fillId="2" borderId="9" xfId="2" applyFont="1" applyFill="1" applyBorder="1" applyAlignment="1">
      <alignment horizontal="center"/>
    </xf>
    <xf numFmtId="0" fontId="18" fillId="2" borderId="17" xfId="2" applyFont="1" applyFill="1" applyBorder="1" applyAlignment="1">
      <alignment horizontal="center"/>
    </xf>
    <xf numFmtId="0" fontId="18" fillId="2" borderId="11" xfId="2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Comma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Percent 2" xfId="3" xr:uid="{00000000-0005-0000-0000-000004000000}"/>
  </cellStyles>
  <dxfs count="3">
    <dxf>
      <font>
        <b/>
        <i val="0"/>
        <color theme="5" tint="-0.499984740745262"/>
      </font>
      <fill>
        <patternFill patternType="none">
          <bgColor indexed="65"/>
        </patternFill>
      </fill>
    </dxf>
    <dxf>
      <border>
        <left/>
        <right/>
        <top/>
        <bottom/>
      </border>
    </dxf>
    <dxf>
      <font>
        <b/>
        <i val="0"/>
        <color theme="5" tint="-0.49998474074526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336600"/>
      <color rgb="FF008000"/>
      <color rgb="FF006600"/>
      <color rgb="FF0000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597424472897595E-2"/>
          <c:y val="0.12716780951923987"/>
          <c:w val="0.95292283327005223"/>
          <c:h val="0.54624354543491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Gr_CM!$G$8:$O$8</c:f>
              <c:strCache>
                <c:ptCount val="9"/>
                <c:pt idx="0">
                  <c:v>PS</c:v>
                </c:pt>
                <c:pt idx="1">
                  <c:v>PPD/PSD</c:v>
                </c:pt>
                <c:pt idx="2">
                  <c:v>PTP</c:v>
                </c:pt>
                <c:pt idx="3">
                  <c:v>IOMAF</c:v>
                </c:pt>
                <c:pt idx="4">
                  <c:v>PCTP/MRPP</c:v>
                </c:pt>
                <c:pt idx="5">
                  <c:v>BE</c:v>
                </c:pt>
                <c:pt idx="6">
                  <c:v>CDS/PP</c:v>
                </c:pt>
                <c:pt idx="7">
                  <c:v>PAN</c:v>
                </c:pt>
                <c:pt idx="8">
                  <c:v>CDU</c:v>
                </c:pt>
              </c:strCache>
            </c:strRef>
          </c:cat>
          <c:val>
            <c:numRef>
              <c:f>Gr_CM!$G$10:$O$10</c:f>
              <c:numCache>
                <c:formatCode>0,00%</c:formatCode>
                <c:ptCount val="9"/>
                <c:pt idx="0">
                  <c:v>7.6193321879435274E-3</c:v>
                </c:pt>
                <c:pt idx="1">
                  <c:v>7.6342720549787108E-2</c:v>
                </c:pt>
                <c:pt idx="2">
                  <c:v>0.38497903082948276</c:v>
                </c:pt>
                <c:pt idx="3">
                  <c:v>4.1618201026582292E-3</c:v>
                </c:pt>
                <c:pt idx="4">
                  <c:v>1.6209755733173976E-2</c:v>
                </c:pt>
                <c:pt idx="5">
                  <c:v>2.1780191870578065E-2</c:v>
                </c:pt>
                <c:pt idx="6">
                  <c:v>3.6069107556371319E-3</c:v>
                </c:pt>
                <c:pt idx="7">
                  <c:v>1.195189362814671E-3</c:v>
                </c:pt>
                <c:pt idx="8">
                  <c:v>4.9088134544173984E-3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7-41D3-90EF-AC86B50737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932672"/>
        <c:axId val="147960192"/>
      </c:barChart>
      <c:catAx>
        <c:axId val="147932672"/>
        <c:scaling>
          <c:orientation val="minMax"/>
        </c:scaling>
        <c:delete val="0"/>
        <c:axPos val="b"/>
        <c:numFmt formatCode="Esta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479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6019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,00%" sourceLinked="1"/>
        <c:majorTickMark val="out"/>
        <c:minorTickMark val="none"/>
        <c:tickLblPos val="nextTo"/>
        <c:crossAx val="147932672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Secções de Voto</a:t>
            </a:r>
          </a:p>
        </c:rich>
      </c:tx>
      <c:layout>
        <c:manualLayout>
          <c:xMode val="edge"/>
          <c:yMode val="edge"/>
          <c:x val="4.54546515018956E-2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21487603305784"/>
          <c:y val="0.20714285714285716"/>
          <c:w val="0.65702479338842978"/>
          <c:h val="0.45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B71E-4065-853F-22E2E0421A7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1E-4065-853F-22E2E0421A7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1E-4065-853F-22E2E0421A7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1E-4065-853F-22E2E0421A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Gr_CM!$A$5:$A$6</c:f>
              <c:strCache>
                <c:ptCount val="2"/>
                <c:pt idx="0">
                  <c:v>Apuradas</c:v>
                </c:pt>
                <c:pt idx="1">
                  <c:v>Por Apurar</c:v>
                </c:pt>
              </c:strCache>
            </c:strRef>
          </c:cat>
          <c:val>
            <c:numRef>
              <c:f>Gr_CM!$D$5:$D$6</c:f>
              <c:numCache>
                <c:formatCode># 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E-4065-853F-22E2E042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82738673656138E-2"/>
          <c:y val="0.8214285714285714"/>
          <c:w val="0.80740935428567295"/>
          <c:h val="0.14285714285714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5702479338842"/>
          <c:y val="0.17948830308683322"/>
          <c:w val="0.69008264462809921"/>
          <c:h val="0.4230795715618211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3"/>
            <c:spPr>
              <a:gradFill rotWithShape="0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9-4D2A-8BF3-A3C4A451AC36}"/>
              </c:ext>
            </c:extLst>
          </c:dPt>
          <c:dPt>
            <c:idx val="1"/>
            <c:bubble3D val="0"/>
            <c:explosion val="0"/>
            <c:spPr>
              <a:gradFill rotWithShape="0">
                <a:gsLst>
                  <a:gs pos="0">
                    <a:srgbClr val="FF66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9-4D2A-8BF3-A3C4A451AC3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(Gr_CM!$B$8,Gr_CM!$F$8)</c:f>
              <c:strCache>
                <c:ptCount val="2"/>
                <c:pt idx="0">
                  <c:v>Votantes</c:v>
                </c:pt>
                <c:pt idx="1">
                  <c:v>Abstenções</c:v>
                </c:pt>
              </c:strCache>
            </c:strRef>
          </c:cat>
          <c:val>
            <c:numRef>
              <c:f>(Gr_CM!$B$10,Gr_CM!$F$10)</c:f>
              <c:numCache>
                <c:formatCode>0,00%</c:formatCode>
                <c:ptCount val="2"/>
                <c:pt idx="0">
                  <c:v>0.64539212242677191</c:v>
                </c:pt>
                <c:pt idx="1">
                  <c:v>0.35460787757322809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9-4D2A-8BF3-A3C4A451AC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1728543905632489E-2"/>
          <c:y val="0.83333855004601143"/>
          <c:w val="0.85926133116640424"/>
          <c:h val="0.12820593077630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597424472897595E-2"/>
          <c:y val="0.12716780951923987"/>
          <c:w val="0.95292283327005223"/>
          <c:h val="0.54624354543491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Gr_CM!$G$8:$O$8</c:f>
              <c:strCache>
                <c:ptCount val="9"/>
                <c:pt idx="0">
                  <c:v>PS</c:v>
                </c:pt>
                <c:pt idx="1">
                  <c:v>PPD/PSD</c:v>
                </c:pt>
                <c:pt idx="2">
                  <c:v>PTP</c:v>
                </c:pt>
                <c:pt idx="3">
                  <c:v>IOMAF</c:v>
                </c:pt>
                <c:pt idx="4">
                  <c:v>PCTP/MRPP</c:v>
                </c:pt>
                <c:pt idx="5">
                  <c:v>BE</c:v>
                </c:pt>
                <c:pt idx="6">
                  <c:v>CDS/PP</c:v>
                </c:pt>
                <c:pt idx="7">
                  <c:v>PAN</c:v>
                </c:pt>
                <c:pt idx="8">
                  <c:v>CDU</c:v>
                </c:pt>
              </c:strCache>
            </c:strRef>
          </c:cat>
          <c:val>
            <c:numRef>
              <c:f>Gr_CM!$G$10:$O$10</c:f>
              <c:numCache>
                <c:formatCode>0,00%</c:formatCode>
                <c:ptCount val="9"/>
                <c:pt idx="0">
                  <c:v>7.6193321879435274E-3</c:v>
                </c:pt>
                <c:pt idx="1">
                  <c:v>7.6342720549787108E-2</c:v>
                </c:pt>
                <c:pt idx="2">
                  <c:v>0.38497903082948276</c:v>
                </c:pt>
                <c:pt idx="3">
                  <c:v>4.1618201026582292E-3</c:v>
                </c:pt>
                <c:pt idx="4">
                  <c:v>1.6209755733173976E-2</c:v>
                </c:pt>
                <c:pt idx="5">
                  <c:v>2.1780191870578065E-2</c:v>
                </c:pt>
                <c:pt idx="6">
                  <c:v>3.6069107556371319E-3</c:v>
                </c:pt>
                <c:pt idx="7">
                  <c:v>1.195189362814671E-3</c:v>
                </c:pt>
                <c:pt idx="8">
                  <c:v>4.9088134544173984E-3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4-45B2-8881-13A0D01627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2293760"/>
        <c:axId val="152296448"/>
      </c:barChart>
      <c:catAx>
        <c:axId val="152293760"/>
        <c:scaling>
          <c:orientation val="minMax"/>
        </c:scaling>
        <c:delete val="0"/>
        <c:axPos val="b"/>
        <c:numFmt formatCode="Esta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229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644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,00%" sourceLinked="1"/>
        <c:majorTickMark val="out"/>
        <c:minorTickMark val="none"/>
        <c:tickLblPos val="nextTo"/>
        <c:crossAx val="152293760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Secções de Voto</a:t>
            </a:r>
          </a:p>
        </c:rich>
      </c:tx>
      <c:layout>
        <c:manualLayout>
          <c:xMode val="edge"/>
          <c:yMode val="edge"/>
          <c:x val="4.54546515018956E-2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21487603305784"/>
          <c:y val="0.20714285714285716"/>
          <c:w val="0.65702479338842978"/>
          <c:h val="0.45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B92B-4EE7-969C-186D674C4BA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2B-4EE7-969C-186D674C4BA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2B-4EE7-969C-186D674C4BA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2B-4EE7-969C-186D674C4B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Gr_CM!$A$5:$A$6</c:f>
              <c:strCache>
                <c:ptCount val="2"/>
                <c:pt idx="0">
                  <c:v>Apuradas</c:v>
                </c:pt>
                <c:pt idx="1">
                  <c:v>Por Apurar</c:v>
                </c:pt>
              </c:strCache>
            </c:strRef>
          </c:cat>
          <c:val>
            <c:numRef>
              <c:f>Gr_CM!$D$5:$D$6</c:f>
              <c:numCache>
                <c:formatCode># 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B-4EE7-969C-186D674C4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82738673656138E-2"/>
          <c:y val="0.8214285714285714"/>
          <c:w val="0.80740935428567295"/>
          <c:h val="0.14285714285714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5702479338842"/>
          <c:y val="0.17948830308683322"/>
          <c:w val="0.69008264462809921"/>
          <c:h val="0.4230795715618211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3"/>
            <c:spPr>
              <a:gradFill rotWithShape="0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E9-4ADE-8AAE-AFB300005714}"/>
              </c:ext>
            </c:extLst>
          </c:dPt>
          <c:dPt>
            <c:idx val="1"/>
            <c:bubble3D val="0"/>
            <c:explosion val="0"/>
            <c:spPr>
              <a:gradFill rotWithShape="0">
                <a:gsLst>
                  <a:gs pos="0">
                    <a:srgbClr val="FF66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E9-4ADE-8AAE-AFB3000057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(Gr_CM!$B$8,Gr_CM!$F$8)</c:f>
              <c:strCache>
                <c:ptCount val="2"/>
                <c:pt idx="0">
                  <c:v>Votantes</c:v>
                </c:pt>
                <c:pt idx="1">
                  <c:v>Abstenções</c:v>
                </c:pt>
              </c:strCache>
            </c:strRef>
          </c:cat>
          <c:val>
            <c:numRef>
              <c:f>(Gr_CM!$B$10,Gr_CM!$F$10)</c:f>
              <c:numCache>
                <c:formatCode>0,00%</c:formatCode>
                <c:ptCount val="2"/>
                <c:pt idx="0">
                  <c:v>0.64539212242677191</c:v>
                </c:pt>
                <c:pt idx="1">
                  <c:v>0.35460787757322809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E9-4ADE-8AAE-AFB3000057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1728543905632489E-2"/>
          <c:y val="0.83333855004601143"/>
          <c:w val="0.85926133116640424"/>
          <c:h val="0.12820593077630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13</xdr:row>
      <xdr:rowOff>0</xdr:rowOff>
    </xdr:from>
    <xdr:to>
      <xdr:col>12</xdr:col>
      <xdr:colOff>0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13</xdr:row>
      <xdr:rowOff>114300</xdr:rowOff>
    </xdr:from>
    <xdr:to>
      <xdr:col>4</xdr:col>
      <xdr:colOff>171450</xdr:colOff>
      <xdr:row>21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23</xdr:row>
      <xdr:rowOff>104775</xdr:rowOff>
    </xdr:from>
    <xdr:to>
      <xdr:col>4</xdr:col>
      <xdr:colOff>171450</xdr:colOff>
      <xdr:row>32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48</xdr:row>
      <xdr:rowOff>0</xdr:rowOff>
    </xdr:from>
    <xdr:to>
      <xdr:col>12</xdr:col>
      <xdr:colOff>0</xdr:colOff>
      <xdr:row>68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48</xdr:row>
      <xdr:rowOff>114300</xdr:rowOff>
    </xdr:from>
    <xdr:to>
      <xdr:col>4</xdr:col>
      <xdr:colOff>171450</xdr:colOff>
      <xdr:row>56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200025</xdr:colOff>
      <xdr:row>58</xdr:row>
      <xdr:rowOff>104775</xdr:rowOff>
    </xdr:from>
    <xdr:to>
      <xdr:col>4</xdr:col>
      <xdr:colOff>171450</xdr:colOff>
      <xdr:row>67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0.31522</cdr:x>
      <cdr:y>0.01854</cdr:y>
    </cdr:from>
    <cdr:to>
      <cdr:x>0.60583</cdr:x>
      <cdr:y>0.08773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0941" y="62270"/>
          <a:ext cx="2176621" cy="232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Eleição da Câmara Municipal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0.31522</cdr:x>
      <cdr:y>0.01854</cdr:y>
    </cdr:from>
    <cdr:to>
      <cdr:x>0.60583</cdr:x>
      <cdr:y>0.08773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0941" y="62270"/>
          <a:ext cx="2176621" cy="232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Eleição da Câmara Municipal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  <pageSetUpPr fitToPage="1"/>
  </sheetPr>
  <dimension ref="A1:M27"/>
  <sheetViews>
    <sheetView tabSelected="1" zoomScaleNormal="100" workbookViewId="0">
      <selection sqref="A1:M1"/>
    </sheetView>
  </sheetViews>
  <sheetFormatPr defaultColWidth="9.109375" defaultRowHeight="13.8" x14ac:dyDescent="0.3"/>
  <cols>
    <col min="1" max="1" width="16.6640625" style="104" bestFit="1" customWidth="1"/>
    <col min="2" max="13" width="8.5546875" style="104" customWidth="1"/>
    <col min="14" max="16384" width="9.109375" style="104"/>
  </cols>
  <sheetData>
    <row r="1" spans="1:13" x14ac:dyDescent="0.3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3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4.4" thickBot="1" x14ac:dyDescent="0.3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4.4" thickBot="1" x14ac:dyDescent="0.35">
      <c r="A4" s="111"/>
      <c r="B4" s="116" t="s">
        <v>4</v>
      </c>
      <c r="C4" s="117"/>
      <c r="D4" s="117"/>
      <c r="E4" s="117"/>
      <c r="F4" s="117"/>
      <c r="G4" s="117"/>
      <c r="H4" s="117"/>
      <c r="I4" s="117"/>
      <c r="J4" s="117"/>
      <c r="K4" s="118"/>
      <c r="L4" s="122" t="s">
        <v>71</v>
      </c>
      <c r="M4" s="123"/>
    </row>
    <row r="5" spans="1:13" ht="24" customHeight="1" thickBot="1" x14ac:dyDescent="0.35">
      <c r="A5" s="95" t="s">
        <v>5</v>
      </c>
      <c r="B5" s="119" t="s">
        <v>32</v>
      </c>
      <c r="C5" s="120"/>
      <c r="D5" s="119" t="s">
        <v>33</v>
      </c>
      <c r="E5" s="120"/>
      <c r="F5" s="119" t="s">
        <v>67</v>
      </c>
      <c r="G5" s="120"/>
      <c r="H5" s="119" t="s">
        <v>6</v>
      </c>
      <c r="I5" s="120"/>
      <c r="J5" s="119" t="s">
        <v>7</v>
      </c>
      <c r="K5" s="121"/>
      <c r="L5" s="124"/>
      <c r="M5" s="125"/>
    </row>
    <row r="6" spans="1:13" ht="21" customHeight="1" x14ac:dyDescent="0.3">
      <c r="A6" s="96" t="s">
        <v>8</v>
      </c>
      <c r="B6" s="97">
        <v>41364</v>
      </c>
      <c r="C6" s="105">
        <v>0.28488191904791421</v>
      </c>
      <c r="D6" s="97">
        <v>29478</v>
      </c>
      <c r="E6" s="105">
        <v>0.20302072356866877</v>
      </c>
      <c r="F6" s="97">
        <v>50929</v>
      </c>
      <c r="G6" s="105">
        <v>0.35075793577002279</v>
      </c>
      <c r="H6" s="97">
        <v>11391</v>
      </c>
      <c r="I6" s="105">
        <v>7.8452034132936638E-2</v>
      </c>
      <c r="J6" s="97">
        <v>12035</v>
      </c>
      <c r="K6" s="105">
        <v>8.2887387480457583E-2</v>
      </c>
      <c r="L6" s="97">
        <v>145197</v>
      </c>
      <c r="M6" s="105" t="s">
        <v>9</v>
      </c>
    </row>
    <row r="7" spans="1:13" ht="21" customHeight="1" x14ac:dyDescent="0.3">
      <c r="A7" s="86" t="s">
        <v>10</v>
      </c>
      <c r="B7" s="89">
        <v>26867</v>
      </c>
      <c r="C7" s="106">
        <v>0.64952615801179769</v>
      </c>
      <c r="D7" s="89">
        <v>19424</v>
      </c>
      <c r="E7" s="106">
        <v>0.65893208494470457</v>
      </c>
      <c r="F7" s="89">
        <v>32483</v>
      </c>
      <c r="G7" s="106">
        <v>0.63780949949930299</v>
      </c>
      <c r="H7" s="89">
        <v>7649</v>
      </c>
      <c r="I7" s="106">
        <v>0.67149503994381532</v>
      </c>
      <c r="J7" s="89">
        <v>7286</v>
      </c>
      <c r="K7" s="106">
        <v>0.60540091400083096</v>
      </c>
      <c r="L7" s="89">
        <v>93709</v>
      </c>
      <c r="M7" s="106">
        <v>0.64539212242677191</v>
      </c>
    </row>
    <row r="8" spans="1:13" ht="21" customHeight="1" x14ac:dyDescent="0.3">
      <c r="A8" s="87" t="s">
        <v>11</v>
      </c>
      <c r="B8" s="88">
        <v>26040</v>
      </c>
      <c r="C8" s="107">
        <v>0.96921874418431531</v>
      </c>
      <c r="D8" s="88">
        <v>18656</v>
      </c>
      <c r="E8" s="107">
        <v>0.96046128500823724</v>
      </c>
      <c r="F8" s="88">
        <v>31414</v>
      </c>
      <c r="G8" s="107">
        <v>0.96709047809623494</v>
      </c>
      <c r="H8" s="88">
        <v>7379</v>
      </c>
      <c r="I8" s="107">
        <v>0.96470126813962609</v>
      </c>
      <c r="J8" s="88">
        <v>6998</v>
      </c>
      <c r="K8" s="107">
        <v>0.96047213834751577</v>
      </c>
      <c r="L8" s="88">
        <v>90487</v>
      </c>
      <c r="M8" s="107">
        <v>0.96561696315188505</v>
      </c>
    </row>
    <row r="9" spans="1:13" ht="21" customHeight="1" x14ac:dyDescent="0.3">
      <c r="A9" s="90" t="s">
        <v>12</v>
      </c>
      <c r="B9" s="89">
        <v>345</v>
      </c>
      <c r="C9" s="106">
        <v>1.2841031748985744E-2</v>
      </c>
      <c r="D9" s="89">
        <v>316</v>
      </c>
      <c r="E9" s="106">
        <v>1.6268533772652388E-2</v>
      </c>
      <c r="F9" s="89">
        <v>410</v>
      </c>
      <c r="G9" s="106">
        <v>1.2621986885447772E-2</v>
      </c>
      <c r="H9" s="89">
        <v>104</v>
      </c>
      <c r="I9" s="106">
        <v>1.3596548568440319E-2</v>
      </c>
      <c r="J9" s="89">
        <v>120</v>
      </c>
      <c r="K9" s="106">
        <v>1.6469942355201758E-2</v>
      </c>
      <c r="L9" s="89">
        <v>1295</v>
      </c>
      <c r="M9" s="106">
        <v>1.3819377007544632E-2</v>
      </c>
    </row>
    <row r="10" spans="1:13" ht="21" customHeight="1" x14ac:dyDescent="0.3">
      <c r="A10" s="87" t="s">
        <v>13</v>
      </c>
      <c r="B10" s="88">
        <v>482</v>
      </c>
      <c r="C10" s="107">
        <v>1.7940224066698925E-2</v>
      </c>
      <c r="D10" s="88">
        <v>452</v>
      </c>
      <c r="E10" s="107">
        <v>2.327018121911038E-2</v>
      </c>
      <c r="F10" s="88">
        <v>659</v>
      </c>
      <c r="G10" s="107">
        <v>2.0287535018317274E-2</v>
      </c>
      <c r="H10" s="88">
        <v>166</v>
      </c>
      <c r="I10" s="107">
        <v>2.1702183291933585E-2</v>
      </c>
      <c r="J10" s="88">
        <v>168</v>
      </c>
      <c r="K10" s="107">
        <v>2.3057919297282459E-2</v>
      </c>
      <c r="L10" s="88">
        <v>1927</v>
      </c>
      <c r="M10" s="107">
        <v>2.0563659840570275E-2</v>
      </c>
    </row>
    <row r="11" spans="1:13" ht="21" customHeight="1" thickBot="1" x14ac:dyDescent="0.35">
      <c r="A11" s="91" t="s">
        <v>14</v>
      </c>
      <c r="B11" s="99">
        <v>14497</v>
      </c>
      <c r="C11" s="108">
        <v>0.35047384198820231</v>
      </c>
      <c r="D11" s="99">
        <v>10054</v>
      </c>
      <c r="E11" s="108">
        <v>0.34106791505529549</v>
      </c>
      <c r="F11" s="99">
        <v>18446</v>
      </c>
      <c r="G11" s="108">
        <v>0.36219050050069707</v>
      </c>
      <c r="H11" s="99">
        <v>3742</v>
      </c>
      <c r="I11" s="108">
        <v>0.32850496005618468</v>
      </c>
      <c r="J11" s="99">
        <v>4749</v>
      </c>
      <c r="K11" s="108">
        <v>0.3945990859991691</v>
      </c>
      <c r="L11" s="99">
        <v>51488</v>
      </c>
      <c r="M11" s="108">
        <v>0.35460787757322809</v>
      </c>
    </row>
    <row r="12" spans="1:13" ht="21" customHeight="1" x14ac:dyDescent="0.3">
      <c r="A12" s="98" t="s">
        <v>72</v>
      </c>
      <c r="B12" s="97">
        <v>159</v>
      </c>
      <c r="C12" s="105">
        <v>5.9180407190977781E-3</v>
      </c>
      <c r="D12" s="97">
        <v>146</v>
      </c>
      <c r="E12" s="105">
        <v>7.516474464579901E-3</v>
      </c>
      <c r="F12" s="97">
        <v>264</v>
      </c>
      <c r="G12" s="105">
        <v>8.1273281408736874E-3</v>
      </c>
      <c r="H12" s="97">
        <v>86</v>
      </c>
      <c r="I12" s="105">
        <v>1.1243299777748725E-2</v>
      </c>
      <c r="J12" s="97">
        <v>59</v>
      </c>
      <c r="K12" s="105">
        <v>8.0977216579741964E-3</v>
      </c>
      <c r="L12" s="97">
        <v>714</v>
      </c>
      <c r="M12" s="105">
        <v>7.6193321879435274E-3</v>
      </c>
    </row>
    <row r="13" spans="1:13" ht="21" customHeight="1" x14ac:dyDescent="0.3">
      <c r="A13" s="92" t="s">
        <v>73</v>
      </c>
      <c r="B13" s="102">
        <v>1978</v>
      </c>
      <c r="C13" s="106">
        <v>7.3621915360851609E-2</v>
      </c>
      <c r="D13" s="102">
        <v>1609</v>
      </c>
      <c r="E13" s="106">
        <v>8.2835667215815492E-2</v>
      </c>
      <c r="F13" s="102">
        <v>2121</v>
      </c>
      <c r="G13" s="106">
        <v>6.529569313179201E-2</v>
      </c>
      <c r="H13" s="102">
        <v>787</v>
      </c>
      <c r="I13" s="106">
        <v>0.10288926657079357</v>
      </c>
      <c r="J13" s="102">
        <v>659</v>
      </c>
      <c r="K13" s="106">
        <v>9.0447433433982982E-2</v>
      </c>
      <c r="L13" s="102">
        <v>7154</v>
      </c>
      <c r="M13" s="106">
        <v>7.6342720549787108E-2</v>
      </c>
    </row>
    <row r="14" spans="1:13" ht="21" customHeight="1" x14ac:dyDescent="0.3">
      <c r="A14" s="93" t="s">
        <v>74</v>
      </c>
      <c r="B14" s="88">
        <v>10794</v>
      </c>
      <c r="C14" s="107">
        <v>0.40175680202478875</v>
      </c>
      <c r="D14" s="88">
        <v>7108</v>
      </c>
      <c r="E14" s="107">
        <v>0.36593904448105435</v>
      </c>
      <c r="F14" s="88">
        <v>13415</v>
      </c>
      <c r="G14" s="107">
        <v>0.41298525382507772</v>
      </c>
      <c r="H14" s="88">
        <v>2625</v>
      </c>
      <c r="I14" s="107">
        <v>0.34318211530919074</v>
      </c>
      <c r="J14" s="88">
        <v>2134</v>
      </c>
      <c r="K14" s="107">
        <v>0.29289047488333791</v>
      </c>
      <c r="L14" s="88">
        <v>36076</v>
      </c>
      <c r="M14" s="107">
        <v>0.38497903082948276</v>
      </c>
    </row>
    <row r="15" spans="1:13" ht="21" customHeight="1" x14ac:dyDescent="0.3">
      <c r="A15" s="92" t="s">
        <v>75</v>
      </c>
      <c r="B15" s="102">
        <v>90</v>
      </c>
      <c r="C15" s="106">
        <v>3.349834369300629E-3</v>
      </c>
      <c r="D15" s="102">
        <v>80</v>
      </c>
      <c r="E15" s="106">
        <v>4.1186161449752881E-3</v>
      </c>
      <c r="F15" s="102">
        <v>144</v>
      </c>
      <c r="G15" s="106">
        <v>4.433088076840193E-3</v>
      </c>
      <c r="H15" s="102">
        <v>35</v>
      </c>
      <c r="I15" s="106">
        <v>4.5757615374558769E-3</v>
      </c>
      <c r="J15" s="102">
        <v>41</v>
      </c>
      <c r="K15" s="106">
        <v>5.6272303046939337E-3</v>
      </c>
      <c r="L15" s="102">
        <v>390</v>
      </c>
      <c r="M15" s="106">
        <v>4.1618201026582292E-3</v>
      </c>
    </row>
    <row r="16" spans="1:13" ht="21" customHeight="1" x14ac:dyDescent="0.3">
      <c r="A16" s="93" t="s">
        <v>76</v>
      </c>
      <c r="B16" s="88">
        <v>459</v>
      </c>
      <c r="C16" s="107">
        <v>1.7084155283433208E-2</v>
      </c>
      <c r="D16" s="88">
        <v>312</v>
      </c>
      <c r="E16" s="107">
        <v>1.6062602965403624E-2</v>
      </c>
      <c r="F16" s="88">
        <v>553</v>
      </c>
      <c r="G16" s="107">
        <v>1.7024289628421022E-2</v>
      </c>
      <c r="H16" s="88">
        <v>94</v>
      </c>
      <c r="I16" s="107">
        <v>1.2289188129167211E-2</v>
      </c>
      <c r="J16" s="88">
        <v>101</v>
      </c>
      <c r="K16" s="107">
        <v>1.3862201482294813E-2</v>
      </c>
      <c r="L16" s="88">
        <v>1519</v>
      </c>
      <c r="M16" s="107">
        <v>1.6209755733173976E-2</v>
      </c>
    </row>
    <row r="17" spans="1:13" ht="21" customHeight="1" x14ac:dyDescent="0.3">
      <c r="A17" s="92" t="s">
        <v>28</v>
      </c>
      <c r="B17" s="102">
        <v>533</v>
      </c>
      <c r="C17" s="106">
        <v>1.9838463542635947E-2</v>
      </c>
      <c r="D17" s="102">
        <v>400</v>
      </c>
      <c r="E17" s="106">
        <v>2.059308072487644E-2</v>
      </c>
      <c r="F17" s="102">
        <v>757</v>
      </c>
      <c r="G17" s="106">
        <v>2.3304497737277961E-2</v>
      </c>
      <c r="H17" s="102">
        <v>182</v>
      </c>
      <c r="I17" s="106">
        <v>2.3793959994770558E-2</v>
      </c>
      <c r="J17" s="102">
        <v>169</v>
      </c>
      <c r="K17" s="106">
        <v>2.319516881690914E-2</v>
      </c>
      <c r="L17" s="102">
        <v>2041</v>
      </c>
      <c r="M17" s="106">
        <v>2.1780191870578065E-2</v>
      </c>
    </row>
    <row r="18" spans="1:13" ht="21" customHeight="1" x14ac:dyDescent="0.3">
      <c r="A18" s="93" t="s">
        <v>77</v>
      </c>
      <c r="B18" s="88">
        <v>100</v>
      </c>
      <c r="C18" s="107">
        <v>3.72203818811181E-3</v>
      </c>
      <c r="D18" s="88">
        <v>68</v>
      </c>
      <c r="E18" s="107">
        <v>3.5008237232289951E-3</v>
      </c>
      <c r="F18" s="88">
        <v>95</v>
      </c>
      <c r="G18" s="107">
        <v>2.9246067173598496E-3</v>
      </c>
      <c r="H18" s="88">
        <v>40</v>
      </c>
      <c r="I18" s="107">
        <v>5.22944175709243E-3</v>
      </c>
      <c r="J18" s="88">
        <v>35</v>
      </c>
      <c r="K18" s="107">
        <v>4.8037331869338461E-3</v>
      </c>
      <c r="L18" s="88">
        <v>338</v>
      </c>
      <c r="M18" s="107">
        <v>3.6069107556371319E-3</v>
      </c>
    </row>
    <row r="19" spans="1:13" ht="21" customHeight="1" x14ac:dyDescent="0.3">
      <c r="A19" s="92" t="s">
        <v>78</v>
      </c>
      <c r="B19" s="102">
        <v>27</v>
      </c>
      <c r="C19" s="106">
        <v>1.0049503107901886E-3</v>
      </c>
      <c r="D19" s="102">
        <v>32</v>
      </c>
      <c r="E19" s="106">
        <v>1.6474464579901153E-3</v>
      </c>
      <c r="F19" s="102">
        <v>25</v>
      </c>
      <c r="G19" s="106">
        <v>7.6963334667364469E-4</v>
      </c>
      <c r="H19" s="102">
        <v>15</v>
      </c>
      <c r="I19" s="106">
        <v>1.9610406589096615E-3</v>
      </c>
      <c r="J19" s="102">
        <v>13</v>
      </c>
      <c r="K19" s="106">
        <v>1.784243755146857E-3</v>
      </c>
      <c r="L19" s="102">
        <v>112</v>
      </c>
      <c r="M19" s="106">
        <v>1.195189362814671E-3</v>
      </c>
    </row>
    <row r="20" spans="1:13" ht="21" customHeight="1" x14ac:dyDescent="0.3">
      <c r="A20" s="93" t="s">
        <v>79</v>
      </c>
      <c r="B20" s="88">
        <v>115</v>
      </c>
      <c r="C20" s="107">
        <v>4.2803439163285814E-3</v>
      </c>
      <c r="D20" s="88">
        <v>86</v>
      </c>
      <c r="E20" s="107">
        <v>4.4275123558484347E-3</v>
      </c>
      <c r="F20" s="88">
        <v>137</v>
      </c>
      <c r="G20" s="107">
        <v>4.2175907397715732E-3</v>
      </c>
      <c r="H20" s="88">
        <v>53</v>
      </c>
      <c r="I20" s="107">
        <v>6.9290103281474703E-3</v>
      </c>
      <c r="J20" s="88">
        <v>69</v>
      </c>
      <c r="K20" s="107">
        <v>9.4702168542410096E-3</v>
      </c>
      <c r="L20" s="88">
        <v>460</v>
      </c>
      <c r="M20" s="107">
        <v>4.9088134544173984E-3</v>
      </c>
    </row>
    <row r="21" spans="1:13" ht="21" customHeight="1" x14ac:dyDescent="0.3">
      <c r="A21" s="92" t="s">
        <v>39</v>
      </c>
      <c r="B21" s="102">
        <v>59</v>
      </c>
      <c r="C21" s="106">
        <v>2.1960025309859677E-3</v>
      </c>
      <c r="D21" s="102">
        <v>43</v>
      </c>
      <c r="E21" s="106">
        <v>2.2137561779242173E-3</v>
      </c>
      <c r="F21" s="102">
        <v>84</v>
      </c>
      <c r="G21" s="106">
        <v>2.5859680448234463E-3</v>
      </c>
      <c r="H21" s="102">
        <v>25</v>
      </c>
      <c r="I21" s="106">
        <v>3.268401098182769E-3</v>
      </c>
      <c r="J21" s="102">
        <v>12</v>
      </c>
      <c r="K21" s="106">
        <v>1.6469942355201758E-3</v>
      </c>
      <c r="L21" s="102">
        <v>223</v>
      </c>
      <c r="M21" s="106">
        <v>2.3797073920327825E-3</v>
      </c>
    </row>
    <row r="22" spans="1:13" ht="21" customHeight="1" x14ac:dyDescent="0.3">
      <c r="A22" s="94" t="s">
        <v>80</v>
      </c>
      <c r="B22" s="88">
        <v>84</v>
      </c>
      <c r="C22" s="107">
        <v>3.1265120780139205E-3</v>
      </c>
      <c r="D22" s="88">
        <v>61</v>
      </c>
      <c r="E22" s="107">
        <v>3.1404448105436574E-3</v>
      </c>
      <c r="F22" s="88">
        <v>102</v>
      </c>
      <c r="G22" s="107">
        <v>3.1401040544284703E-3</v>
      </c>
      <c r="H22" s="88">
        <v>29</v>
      </c>
      <c r="I22" s="107">
        <v>3.7913452738920122E-3</v>
      </c>
      <c r="J22" s="88">
        <v>21</v>
      </c>
      <c r="K22" s="107">
        <v>2.8822399121603073E-3</v>
      </c>
      <c r="L22" s="88">
        <v>297</v>
      </c>
      <c r="M22" s="107">
        <v>3.1693860781781898E-3</v>
      </c>
    </row>
    <row r="23" spans="1:13" ht="21" customHeight="1" x14ac:dyDescent="0.3">
      <c r="A23" s="92" t="s">
        <v>1</v>
      </c>
      <c r="B23" s="102">
        <v>149</v>
      </c>
      <c r="C23" s="106">
        <v>5.5458369002865972E-3</v>
      </c>
      <c r="D23" s="102">
        <v>152</v>
      </c>
      <c r="E23" s="106">
        <v>7.8253706754530476E-3</v>
      </c>
      <c r="F23" s="102">
        <v>209</v>
      </c>
      <c r="G23" s="106">
        <v>6.4341347781916693E-3</v>
      </c>
      <c r="H23" s="102">
        <v>77</v>
      </c>
      <c r="I23" s="106">
        <v>1.0066675382402928E-2</v>
      </c>
      <c r="J23" s="102">
        <v>73</v>
      </c>
      <c r="K23" s="106">
        <v>1.0019214932747735E-2</v>
      </c>
      <c r="L23" s="102">
        <v>660</v>
      </c>
      <c r="M23" s="106">
        <v>7.0430801737293106E-3</v>
      </c>
    </row>
    <row r="24" spans="1:13" ht="21" customHeight="1" x14ac:dyDescent="0.3">
      <c r="A24" s="94" t="s">
        <v>3</v>
      </c>
      <c r="B24" s="88">
        <v>8845</v>
      </c>
      <c r="C24" s="107">
        <v>0.3292142777384896</v>
      </c>
      <c r="D24" s="88">
        <v>6447</v>
      </c>
      <c r="E24" s="107">
        <v>0.33190897858319607</v>
      </c>
      <c r="F24" s="88">
        <v>9905</v>
      </c>
      <c r="G24" s="107">
        <v>0.30492873195209802</v>
      </c>
      <c r="H24" s="88">
        <v>2345</v>
      </c>
      <c r="I24" s="107">
        <v>0.30657602300954373</v>
      </c>
      <c r="J24" s="88">
        <v>2641</v>
      </c>
      <c r="K24" s="107">
        <v>0.36247598133406533</v>
      </c>
      <c r="L24" s="88">
        <v>30183</v>
      </c>
      <c r="M24" s="107">
        <v>0.32209286194495729</v>
      </c>
    </row>
    <row r="25" spans="1:13" ht="21" customHeight="1" x14ac:dyDescent="0.3">
      <c r="A25" s="92" t="s">
        <v>2</v>
      </c>
      <c r="B25" s="102">
        <v>2576</v>
      </c>
      <c r="C25" s="106">
        <v>9.5879703725760226E-2</v>
      </c>
      <c r="D25" s="102">
        <v>2040</v>
      </c>
      <c r="E25" s="106">
        <v>0.10502471169686985</v>
      </c>
      <c r="F25" s="102">
        <v>3490</v>
      </c>
      <c r="G25" s="106">
        <v>0.10744081519564079</v>
      </c>
      <c r="H25" s="102">
        <v>963</v>
      </c>
      <c r="I25" s="106">
        <v>0.12589881030200026</v>
      </c>
      <c r="J25" s="102">
        <v>941</v>
      </c>
      <c r="K25" s="106">
        <v>0.1291517979687071</v>
      </c>
      <c r="L25" s="102">
        <v>10010</v>
      </c>
      <c r="M25" s="106">
        <v>0.10682004930156122</v>
      </c>
    </row>
    <row r="26" spans="1:13" ht="21" customHeight="1" thickBot="1" x14ac:dyDescent="0.35">
      <c r="A26" s="101" t="s">
        <v>81</v>
      </c>
      <c r="B26" s="100">
        <v>72</v>
      </c>
      <c r="C26" s="109">
        <v>2.6798674954405031E-3</v>
      </c>
      <c r="D26" s="100">
        <v>72</v>
      </c>
      <c r="E26" s="109">
        <v>3.7067545304777594E-3</v>
      </c>
      <c r="F26" s="100">
        <v>113</v>
      </c>
      <c r="G26" s="109">
        <v>3.4787427269648741E-3</v>
      </c>
      <c r="H26" s="100">
        <v>23</v>
      </c>
      <c r="I26" s="109">
        <v>3.0069290103281474E-3</v>
      </c>
      <c r="J26" s="100">
        <v>30</v>
      </c>
      <c r="K26" s="109">
        <v>4.1174855888004395E-3</v>
      </c>
      <c r="L26" s="100">
        <v>310</v>
      </c>
      <c r="M26" s="109">
        <v>3.3081134149334644E-3</v>
      </c>
    </row>
    <row r="27" spans="1:13" ht="21" customHeight="1" thickBot="1" x14ac:dyDescent="0.35">
      <c r="A27" s="110" t="s">
        <v>70</v>
      </c>
      <c r="B27" s="112">
        <v>35</v>
      </c>
      <c r="C27" s="113"/>
      <c r="D27" s="112">
        <v>27</v>
      </c>
      <c r="E27" s="113"/>
      <c r="F27" s="112">
        <v>44</v>
      </c>
      <c r="G27" s="113"/>
      <c r="H27" s="112">
        <v>11</v>
      </c>
      <c r="I27" s="113"/>
      <c r="J27" s="112">
        <v>11</v>
      </c>
      <c r="K27" s="113"/>
      <c r="L27" s="112">
        <v>128</v>
      </c>
      <c r="M27" s="113"/>
    </row>
  </sheetData>
  <mergeCells count="15">
    <mergeCell ref="B27:C27"/>
    <mergeCell ref="A1:M1"/>
    <mergeCell ref="A2:M2"/>
    <mergeCell ref="B4:K4"/>
    <mergeCell ref="B5:C5"/>
    <mergeCell ref="D5:E5"/>
    <mergeCell ref="F5:G5"/>
    <mergeCell ref="H5:I5"/>
    <mergeCell ref="J5:K5"/>
    <mergeCell ref="L4:M5"/>
    <mergeCell ref="L27:M27"/>
    <mergeCell ref="J27:K27"/>
    <mergeCell ref="H27:I27"/>
    <mergeCell ref="F27:G27"/>
    <mergeCell ref="D27:E27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landscape" r:id="rId1"/>
  <headerFooter>
    <oddFooter>&amp;R04-10-2015 - 23:00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7"/>
  <dimension ref="B2:AP228"/>
  <sheetViews>
    <sheetView zoomScale="70" workbookViewId="0">
      <selection activeCell="B3" sqref="B3"/>
    </sheetView>
  </sheetViews>
  <sheetFormatPr defaultRowHeight="13.2" x14ac:dyDescent="0.25"/>
  <cols>
    <col min="1" max="1" width="2.33203125" style="7" customWidth="1"/>
    <col min="2" max="2" width="15.88671875" style="7" customWidth="1"/>
    <col min="3" max="3" width="9.6640625" style="7" customWidth="1"/>
    <col min="4" max="4" width="1.88671875" style="7" customWidth="1"/>
    <col min="5" max="5" width="16.6640625" style="7" bestFit="1" customWidth="1"/>
    <col min="6" max="6" width="12.5546875" style="7" bestFit="1" customWidth="1"/>
    <col min="7" max="7" width="2.33203125" style="7" customWidth="1"/>
    <col min="8" max="9" width="9.6640625" style="7" customWidth="1"/>
    <col min="10" max="10" width="1.6640625" style="7" customWidth="1"/>
    <col min="11" max="11" width="16.6640625" style="7" bestFit="1" customWidth="1"/>
    <col min="12" max="12" width="15.44140625" style="7" bestFit="1" customWidth="1"/>
    <col min="13" max="13" width="2.33203125" style="7" customWidth="1"/>
    <col min="14" max="15" width="9.6640625" style="7" customWidth="1"/>
    <col min="16" max="16" width="2.33203125" style="7" customWidth="1"/>
    <col min="17" max="17" width="16.6640625" style="7" bestFit="1" customWidth="1"/>
    <col min="18" max="18" width="15.44140625" style="7" bestFit="1" customWidth="1"/>
    <col min="19" max="19" width="2.33203125" style="7" customWidth="1"/>
    <col min="20" max="21" width="9.6640625" style="7" customWidth="1"/>
    <col min="22" max="22" width="2.33203125" style="7" customWidth="1"/>
    <col min="23" max="23" width="9.6640625" style="7" customWidth="1"/>
    <col min="24" max="24" width="12.5546875" style="7" bestFit="1" customWidth="1"/>
    <col min="25" max="25" width="2.33203125" style="7" customWidth="1"/>
    <col min="26" max="27" width="9.6640625" style="7" customWidth="1"/>
    <col min="28" max="28" width="2.33203125" style="7" customWidth="1"/>
    <col min="29" max="29" width="9.6640625" style="7" customWidth="1"/>
    <col min="30" max="30" width="12.5546875" style="7" bestFit="1" customWidth="1"/>
    <col min="31" max="31" width="2.33203125" style="7" customWidth="1"/>
    <col min="32" max="33" width="9.6640625" style="7" customWidth="1"/>
    <col min="34" max="34" width="2.33203125" style="7" customWidth="1"/>
    <col min="35" max="35" width="9.6640625" style="7" customWidth="1"/>
    <col min="36" max="36" width="12.5546875" style="7" bestFit="1" customWidth="1"/>
    <col min="37" max="37" width="2.33203125" style="7" customWidth="1"/>
    <col min="38" max="39" width="9.6640625" style="7" customWidth="1"/>
    <col min="40" max="40" width="2.33203125" style="7" customWidth="1"/>
    <col min="41" max="41" width="16.6640625" style="7" bestFit="1" customWidth="1"/>
    <col min="42" max="42" width="15.44140625" style="7" bestFit="1" customWidth="1"/>
    <col min="43" max="43" width="2.33203125" style="7" customWidth="1"/>
    <col min="44" max="227" width="9.109375" style="7"/>
    <col min="228" max="228" width="2.33203125" style="7" customWidth="1"/>
    <col min="229" max="230" width="9.6640625" style="7" customWidth="1"/>
    <col min="231" max="231" width="1.88671875" style="7" customWidth="1"/>
    <col min="232" max="232" width="16.6640625" style="7" bestFit="1" customWidth="1"/>
    <col min="233" max="233" width="12.5546875" style="7" bestFit="1" customWidth="1"/>
    <col min="234" max="234" width="2.33203125" style="7" customWidth="1"/>
    <col min="235" max="236" width="9.6640625" style="7" customWidth="1"/>
    <col min="237" max="237" width="1.6640625" style="7" customWidth="1"/>
    <col min="238" max="238" width="16.6640625" style="7" bestFit="1" customWidth="1"/>
    <col min="239" max="239" width="15.44140625" style="7" bestFit="1" customWidth="1"/>
    <col min="240" max="240" width="2.33203125" style="7" customWidth="1"/>
    <col min="241" max="242" width="9.6640625" style="7" customWidth="1"/>
    <col min="243" max="243" width="2.33203125" style="7" customWidth="1"/>
    <col min="244" max="244" width="16.6640625" style="7" bestFit="1" customWidth="1"/>
    <col min="245" max="245" width="15.44140625" style="7" bestFit="1" customWidth="1"/>
    <col min="246" max="246" width="2.33203125" style="7" customWidth="1"/>
    <col min="247" max="248" width="9.6640625" style="7" customWidth="1"/>
    <col min="249" max="249" width="2.33203125" style="7" customWidth="1"/>
    <col min="250" max="250" width="9.6640625" style="7" customWidth="1"/>
    <col min="251" max="251" width="12.5546875" style="7" bestFit="1" customWidth="1"/>
    <col min="252" max="252" width="2.33203125" style="7" customWidth="1"/>
    <col min="253" max="254" width="9.6640625" style="7" customWidth="1"/>
    <col min="255" max="255" width="2.33203125" style="7" customWidth="1"/>
    <col min="256" max="256" width="9.6640625" style="7" customWidth="1"/>
    <col min="257" max="257" width="12.5546875" style="7" bestFit="1" customWidth="1"/>
    <col min="258" max="258" width="2.33203125" style="7" customWidth="1"/>
    <col min="259" max="260" width="9.6640625" style="7" customWidth="1"/>
    <col min="261" max="261" width="2.33203125" style="7" customWidth="1"/>
    <col min="262" max="262" width="9.6640625" style="7" customWidth="1"/>
    <col min="263" max="263" width="12.5546875" style="7" bestFit="1" customWidth="1"/>
    <col min="264" max="264" width="2.33203125" style="7" customWidth="1"/>
    <col min="265" max="266" width="9.6640625" style="7" customWidth="1"/>
    <col min="267" max="267" width="2.33203125" style="7" customWidth="1"/>
    <col min="268" max="268" width="16.6640625" style="7" bestFit="1" customWidth="1"/>
    <col min="269" max="269" width="15.44140625" style="7" bestFit="1" customWidth="1"/>
    <col min="270" max="270" width="2.33203125" style="7" customWidth="1"/>
    <col min="271" max="272" width="9.6640625" style="7" customWidth="1"/>
    <col min="273" max="273" width="2.33203125" style="7" customWidth="1"/>
    <col min="274" max="274" width="9.6640625" style="7" customWidth="1"/>
    <col min="275" max="275" width="12.5546875" style="7" bestFit="1" customWidth="1"/>
    <col min="276" max="276" width="2.33203125" style="7" customWidth="1"/>
    <col min="277" max="278" width="9.6640625" style="7" customWidth="1"/>
    <col min="279" max="279" width="2.33203125" style="7" customWidth="1"/>
    <col min="280" max="280" width="16.6640625" style="7" bestFit="1" customWidth="1"/>
    <col min="281" max="281" width="15.44140625" style="7" bestFit="1" customWidth="1"/>
    <col min="282" max="282" width="2.33203125" style="7" customWidth="1"/>
    <col min="283" max="284" width="9.6640625" style="7" customWidth="1"/>
    <col min="285" max="285" width="2.33203125" style="7" customWidth="1"/>
    <col min="286" max="286" width="9.6640625" style="7" customWidth="1"/>
    <col min="287" max="287" width="12.5546875" style="7" bestFit="1" customWidth="1"/>
    <col min="288" max="288" width="2.33203125" style="7" customWidth="1"/>
    <col min="289" max="289" width="12.44140625" style="7" customWidth="1"/>
    <col min="290" max="290" width="11" style="7" customWidth="1"/>
    <col min="291" max="291" width="2.33203125" style="7" customWidth="1"/>
    <col min="292" max="292" width="16.6640625" style="7" bestFit="1" customWidth="1"/>
    <col min="293" max="293" width="15.44140625" style="7" bestFit="1" customWidth="1"/>
    <col min="294" max="294" width="2.33203125" style="7" customWidth="1"/>
    <col min="295" max="295" width="14" style="7" bestFit="1" customWidth="1"/>
    <col min="296" max="296" width="13.88671875" style="7" bestFit="1" customWidth="1"/>
    <col min="297" max="297" width="2.33203125" style="7" customWidth="1"/>
    <col min="298" max="298" width="16.6640625" style="7" bestFit="1" customWidth="1"/>
    <col min="299" max="299" width="15.44140625" style="7" bestFit="1" customWidth="1"/>
    <col min="300" max="483" width="9.109375" style="7"/>
    <col min="484" max="484" width="2.33203125" style="7" customWidth="1"/>
    <col min="485" max="486" width="9.6640625" style="7" customWidth="1"/>
    <col min="487" max="487" width="1.88671875" style="7" customWidth="1"/>
    <col min="488" max="488" width="16.6640625" style="7" bestFit="1" customWidth="1"/>
    <col min="489" max="489" width="12.5546875" style="7" bestFit="1" customWidth="1"/>
    <col min="490" max="490" width="2.33203125" style="7" customWidth="1"/>
    <col min="491" max="492" width="9.6640625" style="7" customWidth="1"/>
    <col min="493" max="493" width="1.6640625" style="7" customWidth="1"/>
    <col min="494" max="494" width="16.6640625" style="7" bestFit="1" customWidth="1"/>
    <col min="495" max="495" width="15.44140625" style="7" bestFit="1" customWidth="1"/>
    <col min="496" max="496" width="2.33203125" style="7" customWidth="1"/>
    <col min="497" max="498" width="9.6640625" style="7" customWidth="1"/>
    <col min="499" max="499" width="2.33203125" style="7" customWidth="1"/>
    <col min="500" max="500" width="16.6640625" style="7" bestFit="1" customWidth="1"/>
    <col min="501" max="501" width="15.44140625" style="7" bestFit="1" customWidth="1"/>
    <col min="502" max="502" width="2.33203125" style="7" customWidth="1"/>
    <col min="503" max="504" width="9.6640625" style="7" customWidth="1"/>
    <col min="505" max="505" width="2.33203125" style="7" customWidth="1"/>
    <col min="506" max="506" width="9.6640625" style="7" customWidth="1"/>
    <col min="507" max="507" width="12.5546875" style="7" bestFit="1" customWidth="1"/>
    <col min="508" max="508" width="2.33203125" style="7" customWidth="1"/>
    <col min="509" max="510" width="9.6640625" style="7" customWidth="1"/>
    <col min="511" max="511" width="2.33203125" style="7" customWidth="1"/>
    <col min="512" max="512" width="9.6640625" style="7" customWidth="1"/>
    <col min="513" max="513" width="12.5546875" style="7" bestFit="1" customWidth="1"/>
    <col min="514" max="514" width="2.33203125" style="7" customWidth="1"/>
    <col min="515" max="516" width="9.6640625" style="7" customWidth="1"/>
    <col min="517" max="517" width="2.33203125" style="7" customWidth="1"/>
    <col min="518" max="518" width="9.6640625" style="7" customWidth="1"/>
    <col min="519" max="519" width="12.5546875" style="7" bestFit="1" customWidth="1"/>
    <col min="520" max="520" width="2.33203125" style="7" customWidth="1"/>
    <col min="521" max="522" width="9.6640625" style="7" customWidth="1"/>
    <col min="523" max="523" width="2.33203125" style="7" customWidth="1"/>
    <col min="524" max="524" width="16.6640625" style="7" bestFit="1" customWidth="1"/>
    <col min="525" max="525" width="15.44140625" style="7" bestFit="1" customWidth="1"/>
    <col min="526" max="526" width="2.33203125" style="7" customWidth="1"/>
    <col min="527" max="528" width="9.6640625" style="7" customWidth="1"/>
    <col min="529" max="529" width="2.33203125" style="7" customWidth="1"/>
    <col min="530" max="530" width="9.6640625" style="7" customWidth="1"/>
    <col min="531" max="531" width="12.5546875" style="7" bestFit="1" customWidth="1"/>
    <col min="532" max="532" width="2.33203125" style="7" customWidth="1"/>
    <col min="533" max="534" width="9.6640625" style="7" customWidth="1"/>
    <col min="535" max="535" width="2.33203125" style="7" customWidth="1"/>
    <col min="536" max="536" width="16.6640625" style="7" bestFit="1" customWidth="1"/>
    <col min="537" max="537" width="15.44140625" style="7" bestFit="1" customWidth="1"/>
    <col min="538" max="538" width="2.33203125" style="7" customWidth="1"/>
    <col min="539" max="540" width="9.6640625" style="7" customWidth="1"/>
    <col min="541" max="541" width="2.33203125" style="7" customWidth="1"/>
    <col min="542" max="542" width="9.6640625" style="7" customWidth="1"/>
    <col min="543" max="543" width="12.5546875" style="7" bestFit="1" customWidth="1"/>
    <col min="544" max="544" width="2.33203125" style="7" customWidth="1"/>
    <col min="545" max="545" width="12.44140625" style="7" customWidth="1"/>
    <col min="546" max="546" width="11" style="7" customWidth="1"/>
    <col min="547" max="547" width="2.33203125" style="7" customWidth="1"/>
    <col min="548" max="548" width="16.6640625" style="7" bestFit="1" customWidth="1"/>
    <col min="549" max="549" width="15.44140625" style="7" bestFit="1" customWidth="1"/>
    <col min="550" max="550" width="2.33203125" style="7" customWidth="1"/>
    <col min="551" max="551" width="14" style="7" bestFit="1" customWidth="1"/>
    <col min="552" max="552" width="13.88671875" style="7" bestFit="1" customWidth="1"/>
    <col min="553" max="553" width="2.33203125" style="7" customWidth="1"/>
    <col min="554" max="554" width="16.6640625" style="7" bestFit="1" customWidth="1"/>
    <col min="555" max="555" width="15.44140625" style="7" bestFit="1" customWidth="1"/>
    <col min="556" max="739" width="9.109375" style="7"/>
    <col min="740" max="740" width="2.33203125" style="7" customWidth="1"/>
    <col min="741" max="742" width="9.6640625" style="7" customWidth="1"/>
    <col min="743" max="743" width="1.88671875" style="7" customWidth="1"/>
    <col min="744" max="744" width="16.6640625" style="7" bestFit="1" customWidth="1"/>
    <col min="745" max="745" width="12.5546875" style="7" bestFit="1" customWidth="1"/>
    <col min="746" max="746" width="2.33203125" style="7" customWidth="1"/>
    <col min="747" max="748" width="9.6640625" style="7" customWidth="1"/>
    <col min="749" max="749" width="1.6640625" style="7" customWidth="1"/>
    <col min="750" max="750" width="16.6640625" style="7" bestFit="1" customWidth="1"/>
    <col min="751" max="751" width="15.44140625" style="7" bestFit="1" customWidth="1"/>
    <col min="752" max="752" width="2.33203125" style="7" customWidth="1"/>
    <col min="753" max="754" width="9.6640625" style="7" customWidth="1"/>
    <col min="755" max="755" width="2.33203125" style="7" customWidth="1"/>
    <col min="756" max="756" width="16.6640625" style="7" bestFit="1" customWidth="1"/>
    <col min="757" max="757" width="15.44140625" style="7" bestFit="1" customWidth="1"/>
    <col min="758" max="758" width="2.33203125" style="7" customWidth="1"/>
    <col min="759" max="760" width="9.6640625" style="7" customWidth="1"/>
    <col min="761" max="761" width="2.33203125" style="7" customWidth="1"/>
    <col min="762" max="762" width="9.6640625" style="7" customWidth="1"/>
    <col min="763" max="763" width="12.5546875" style="7" bestFit="1" customWidth="1"/>
    <col min="764" max="764" width="2.33203125" style="7" customWidth="1"/>
    <col min="765" max="766" width="9.6640625" style="7" customWidth="1"/>
    <col min="767" max="767" width="2.33203125" style="7" customWidth="1"/>
    <col min="768" max="768" width="9.6640625" style="7" customWidth="1"/>
    <col min="769" max="769" width="12.5546875" style="7" bestFit="1" customWidth="1"/>
    <col min="770" max="770" width="2.33203125" style="7" customWidth="1"/>
    <col min="771" max="772" width="9.6640625" style="7" customWidth="1"/>
    <col min="773" max="773" width="2.33203125" style="7" customWidth="1"/>
    <col min="774" max="774" width="9.6640625" style="7" customWidth="1"/>
    <col min="775" max="775" width="12.5546875" style="7" bestFit="1" customWidth="1"/>
    <col min="776" max="776" width="2.33203125" style="7" customWidth="1"/>
    <col min="777" max="778" width="9.6640625" style="7" customWidth="1"/>
    <col min="779" max="779" width="2.33203125" style="7" customWidth="1"/>
    <col min="780" max="780" width="16.6640625" style="7" bestFit="1" customWidth="1"/>
    <col min="781" max="781" width="15.44140625" style="7" bestFit="1" customWidth="1"/>
    <col min="782" max="782" width="2.33203125" style="7" customWidth="1"/>
    <col min="783" max="784" width="9.6640625" style="7" customWidth="1"/>
    <col min="785" max="785" width="2.33203125" style="7" customWidth="1"/>
    <col min="786" max="786" width="9.6640625" style="7" customWidth="1"/>
    <col min="787" max="787" width="12.5546875" style="7" bestFit="1" customWidth="1"/>
    <col min="788" max="788" width="2.33203125" style="7" customWidth="1"/>
    <col min="789" max="790" width="9.6640625" style="7" customWidth="1"/>
    <col min="791" max="791" width="2.33203125" style="7" customWidth="1"/>
    <col min="792" max="792" width="16.6640625" style="7" bestFit="1" customWidth="1"/>
    <col min="793" max="793" width="15.44140625" style="7" bestFit="1" customWidth="1"/>
    <col min="794" max="794" width="2.33203125" style="7" customWidth="1"/>
    <col min="795" max="796" width="9.6640625" style="7" customWidth="1"/>
    <col min="797" max="797" width="2.33203125" style="7" customWidth="1"/>
    <col min="798" max="798" width="9.6640625" style="7" customWidth="1"/>
    <col min="799" max="799" width="12.5546875" style="7" bestFit="1" customWidth="1"/>
    <col min="800" max="800" width="2.33203125" style="7" customWidth="1"/>
    <col min="801" max="801" width="12.44140625" style="7" customWidth="1"/>
    <col min="802" max="802" width="11" style="7" customWidth="1"/>
    <col min="803" max="803" width="2.33203125" style="7" customWidth="1"/>
    <col min="804" max="804" width="16.6640625" style="7" bestFit="1" customWidth="1"/>
    <col min="805" max="805" width="15.44140625" style="7" bestFit="1" customWidth="1"/>
    <col min="806" max="806" width="2.33203125" style="7" customWidth="1"/>
    <col min="807" max="807" width="14" style="7" bestFit="1" customWidth="1"/>
    <col min="808" max="808" width="13.88671875" style="7" bestFit="1" customWidth="1"/>
    <col min="809" max="809" width="2.33203125" style="7" customWidth="1"/>
    <col min="810" max="810" width="16.6640625" style="7" bestFit="1" customWidth="1"/>
    <col min="811" max="811" width="15.44140625" style="7" bestFit="1" customWidth="1"/>
    <col min="812" max="995" width="9.109375" style="7"/>
    <col min="996" max="996" width="2.33203125" style="7" customWidth="1"/>
    <col min="997" max="998" width="9.6640625" style="7" customWidth="1"/>
    <col min="999" max="999" width="1.88671875" style="7" customWidth="1"/>
    <col min="1000" max="1000" width="16.6640625" style="7" bestFit="1" customWidth="1"/>
    <col min="1001" max="1001" width="12.5546875" style="7" bestFit="1" customWidth="1"/>
    <col min="1002" max="1002" width="2.33203125" style="7" customWidth="1"/>
    <col min="1003" max="1004" width="9.6640625" style="7" customWidth="1"/>
    <col min="1005" max="1005" width="1.6640625" style="7" customWidth="1"/>
    <col min="1006" max="1006" width="16.6640625" style="7" bestFit="1" customWidth="1"/>
    <col min="1007" max="1007" width="15.44140625" style="7" bestFit="1" customWidth="1"/>
    <col min="1008" max="1008" width="2.33203125" style="7" customWidth="1"/>
    <col min="1009" max="1010" width="9.6640625" style="7" customWidth="1"/>
    <col min="1011" max="1011" width="2.33203125" style="7" customWidth="1"/>
    <col min="1012" max="1012" width="16.6640625" style="7" bestFit="1" customWidth="1"/>
    <col min="1013" max="1013" width="15.44140625" style="7" bestFit="1" customWidth="1"/>
    <col min="1014" max="1014" width="2.33203125" style="7" customWidth="1"/>
    <col min="1015" max="1016" width="9.6640625" style="7" customWidth="1"/>
    <col min="1017" max="1017" width="2.33203125" style="7" customWidth="1"/>
    <col min="1018" max="1018" width="9.6640625" style="7" customWidth="1"/>
    <col min="1019" max="1019" width="12.5546875" style="7" bestFit="1" customWidth="1"/>
    <col min="1020" max="1020" width="2.33203125" style="7" customWidth="1"/>
    <col min="1021" max="1022" width="9.6640625" style="7" customWidth="1"/>
    <col min="1023" max="1023" width="2.33203125" style="7" customWidth="1"/>
    <col min="1024" max="1024" width="9.6640625" style="7" customWidth="1"/>
    <col min="1025" max="1025" width="12.5546875" style="7" bestFit="1" customWidth="1"/>
    <col min="1026" max="1026" width="2.33203125" style="7" customWidth="1"/>
    <col min="1027" max="1028" width="9.6640625" style="7" customWidth="1"/>
    <col min="1029" max="1029" width="2.33203125" style="7" customWidth="1"/>
    <col min="1030" max="1030" width="9.6640625" style="7" customWidth="1"/>
    <col min="1031" max="1031" width="12.5546875" style="7" bestFit="1" customWidth="1"/>
    <col min="1032" max="1032" width="2.33203125" style="7" customWidth="1"/>
    <col min="1033" max="1034" width="9.6640625" style="7" customWidth="1"/>
    <col min="1035" max="1035" width="2.33203125" style="7" customWidth="1"/>
    <col min="1036" max="1036" width="16.6640625" style="7" bestFit="1" customWidth="1"/>
    <col min="1037" max="1037" width="15.44140625" style="7" bestFit="1" customWidth="1"/>
    <col min="1038" max="1038" width="2.33203125" style="7" customWidth="1"/>
    <col min="1039" max="1040" width="9.6640625" style="7" customWidth="1"/>
    <col min="1041" max="1041" width="2.33203125" style="7" customWidth="1"/>
    <col min="1042" max="1042" width="9.6640625" style="7" customWidth="1"/>
    <col min="1043" max="1043" width="12.5546875" style="7" bestFit="1" customWidth="1"/>
    <col min="1044" max="1044" width="2.33203125" style="7" customWidth="1"/>
    <col min="1045" max="1046" width="9.6640625" style="7" customWidth="1"/>
    <col min="1047" max="1047" width="2.33203125" style="7" customWidth="1"/>
    <col min="1048" max="1048" width="16.6640625" style="7" bestFit="1" customWidth="1"/>
    <col min="1049" max="1049" width="15.44140625" style="7" bestFit="1" customWidth="1"/>
    <col min="1050" max="1050" width="2.33203125" style="7" customWidth="1"/>
    <col min="1051" max="1052" width="9.6640625" style="7" customWidth="1"/>
    <col min="1053" max="1053" width="2.33203125" style="7" customWidth="1"/>
    <col min="1054" max="1054" width="9.6640625" style="7" customWidth="1"/>
    <col min="1055" max="1055" width="12.5546875" style="7" bestFit="1" customWidth="1"/>
    <col min="1056" max="1056" width="2.33203125" style="7" customWidth="1"/>
    <col min="1057" max="1057" width="12.44140625" style="7" customWidth="1"/>
    <col min="1058" max="1058" width="11" style="7" customWidth="1"/>
    <col min="1059" max="1059" width="2.33203125" style="7" customWidth="1"/>
    <col min="1060" max="1060" width="16.6640625" style="7" bestFit="1" customWidth="1"/>
    <col min="1061" max="1061" width="15.44140625" style="7" bestFit="1" customWidth="1"/>
    <col min="1062" max="1062" width="2.33203125" style="7" customWidth="1"/>
    <col min="1063" max="1063" width="14" style="7" bestFit="1" customWidth="1"/>
    <col min="1064" max="1064" width="13.88671875" style="7" bestFit="1" customWidth="1"/>
    <col min="1065" max="1065" width="2.33203125" style="7" customWidth="1"/>
    <col min="1066" max="1066" width="16.6640625" style="7" bestFit="1" customWidth="1"/>
    <col min="1067" max="1067" width="15.44140625" style="7" bestFit="1" customWidth="1"/>
    <col min="1068" max="1251" width="9.109375" style="7"/>
    <col min="1252" max="1252" width="2.33203125" style="7" customWidth="1"/>
    <col min="1253" max="1254" width="9.6640625" style="7" customWidth="1"/>
    <col min="1255" max="1255" width="1.88671875" style="7" customWidth="1"/>
    <col min="1256" max="1256" width="16.6640625" style="7" bestFit="1" customWidth="1"/>
    <col min="1257" max="1257" width="12.5546875" style="7" bestFit="1" customWidth="1"/>
    <col min="1258" max="1258" width="2.33203125" style="7" customWidth="1"/>
    <col min="1259" max="1260" width="9.6640625" style="7" customWidth="1"/>
    <col min="1261" max="1261" width="1.6640625" style="7" customWidth="1"/>
    <col min="1262" max="1262" width="16.6640625" style="7" bestFit="1" customWidth="1"/>
    <col min="1263" max="1263" width="15.44140625" style="7" bestFit="1" customWidth="1"/>
    <col min="1264" max="1264" width="2.33203125" style="7" customWidth="1"/>
    <col min="1265" max="1266" width="9.6640625" style="7" customWidth="1"/>
    <col min="1267" max="1267" width="2.33203125" style="7" customWidth="1"/>
    <col min="1268" max="1268" width="16.6640625" style="7" bestFit="1" customWidth="1"/>
    <col min="1269" max="1269" width="15.44140625" style="7" bestFit="1" customWidth="1"/>
    <col min="1270" max="1270" width="2.33203125" style="7" customWidth="1"/>
    <col min="1271" max="1272" width="9.6640625" style="7" customWidth="1"/>
    <col min="1273" max="1273" width="2.33203125" style="7" customWidth="1"/>
    <col min="1274" max="1274" width="9.6640625" style="7" customWidth="1"/>
    <col min="1275" max="1275" width="12.5546875" style="7" bestFit="1" customWidth="1"/>
    <col min="1276" max="1276" width="2.33203125" style="7" customWidth="1"/>
    <col min="1277" max="1278" width="9.6640625" style="7" customWidth="1"/>
    <col min="1279" max="1279" width="2.33203125" style="7" customWidth="1"/>
    <col min="1280" max="1280" width="9.6640625" style="7" customWidth="1"/>
    <col min="1281" max="1281" width="12.5546875" style="7" bestFit="1" customWidth="1"/>
    <col min="1282" max="1282" width="2.33203125" style="7" customWidth="1"/>
    <col min="1283" max="1284" width="9.6640625" style="7" customWidth="1"/>
    <col min="1285" max="1285" width="2.33203125" style="7" customWidth="1"/>
    <col min="1286" max="1286" width="9.6640625" style="7" customWidth="1"/>
    <col min="1287" max="1287" width="12.5546875" style="7" bestFit="1" customWidth="1"/>
    <col min="1288" max="1288" width="2.33203125" style="7" customWidth="1"/>
    <col min="1289" max="1290" width="9.6640625" style="7" customWidth="1"/>
    <col min="1291" max="1291" width="2.33203125" style="7" customWidth="1"/>
    <col min="1292" max="1292" width="16.6640625" style="7" bestFit="1" customWidth="1"/>
    <col min="1293" max="1293" width="15.44140625" style="7" bestFit="1" customWidth="1"/>
    <col min="1294" max="1294" width="2.33203125" style="7" customWidth="1"/>
    <col min="1295" max="1296" width="9.6640625" style="7" customWidth="1"/>
    <col min="1297" max="1297" width="2.33203125" style="7" customWidth="1"/>
    <col min="1298" max="1298" width="9.6640625" style="7" customWidth="1"/>
    <col min="1299" max="1299" width="12.5546875" style="7" bestFit="1" customWidth="1"/>
    <col min="1300" max="1300" width="2.33203125" style="7" customWidth="1"/>
    <col min="1301" max="1302" width="9.6640625" style="7" customWidth="1"/>
    <col min="1303" max="1303" width="2.33203125" style="7" customWidth="1"/>
    <col min="1304" max="1304" width="16.6640625" style="7" bestFit="1" customWidth="1"/>
    <col min="1305" max="1305" width="15.44140625" style="7" bestFit="1" customWidth="1"/>
    <col min="1306" max="1306" width="2.33203125" style="7" customWidth="1"/>
    <col min="1307" max="1308" width="9.6640625" style="7" customWidth="1"/>
    <col min="1309" max="1309" width="2.33203125" style="7" customWidth="1"/>
    <col min="1310" max="1310" width="9.6640625" style="7" customWidth="1"/>
    <col min="1311" max="1311" width="12.5546875" style="7" bestFit="1" customWidth="1"/>
    <col min="1312" max="1312" width="2.33203125" style="7" customWidth="1"/>
    <col min="1313" max="1313" width="12.44140625" style="7" customWidth="1"/>
    <col min="1314" max="1314" width="11" style="7" customWidth="1"/>
    <col min="1315" max="1315" width="2.33203125" style="7" customWidth="1"/>
    <col min="1316" max="1316" width="16.6640625" style="7" bestFit="1" customWidth="1"/>
    <col min="1317" max="1317" width="15.44140625" style="7" bestFit="1" customWidth="1"/>
    <col min="1318" max="1318" width="2.33203125" style="7" customWidth="1"/>
    <col min="1319" max="1319" width="14" style="7" bestFit="1" customWidth="1"/>
    <col min="1320" max="1320" width="13.88671875" style="7" bestFit="1" customWidth="1"/>
    <col min="1321" max="1321" width="2.33203125" style="7" customWidth="1"/>
    <col min="1322" max="1322" width="16.6640625" style="7" bestFit="1" customWidth="1"/>
    <col min="1323" max="1323" width="15.44140625" style="7" bestFit="1" customWidth="1"/>
    <col min="1324" max="1507" width="9.109375" style="7"/>
    <col min="1508" max="1508" width="2.33203125" style="7" customWidth="1"/>
    <col min="1509" max="1510" width="9.6640625" style="7" customWidth="1"/>
    <col min="1511" max="1511" width="1.88671875" style="7" customWidth="1"/>
    <col min="1512" max="1512" width="16.6640625" style="7" bestFit="1" customWidth="1"/>
    <col min="1513" max="1513" width="12.5546875" style="7" bestFit="1" customWidth="1"/>
    <col min="1514" max="1514" width="2.33203125" style="7" customWidth="1"/>
    <col min="1515" max="1516" width="9.6640625" style="7" customWidth="1"/>
    <col min="1517" max="1517" width="1.6640625" style="7" customWidth="1"/>
    <col min="1518" max="1518" width="16.6640625" style="7" bestFit="1" customWidth="1"/>
    <col min="1519" max="1519" width="15.44140625" style="7" bestFit="1" customWidth="1"/>
    <col min="1520" max="1520" width="2.33203125" style="7" customWidth="1"/>
    <col min="1521" max="1522" width="9.6640625" style="7" customWidth="1"/>
    <col min="1523" max="1523" width="2.33203125" style="7" customWidth="1"/>
    <col min="1524" max="1524" width="16.6640625" style="7" bestFit="1" customWidth="1"/>
    <col min="1525" max="1525" width="15.44140625" style="7" bestFit="1" customWidth="1"/>
    <col min="1526" max="1526" width="2.33203125" style="7" customWidth="1"/>
    <col min="1527" max="1528" width="9.6640625" style="7" customWidth="1"/>
    <col min="1529" max="1529" width="2.33203125" style="7" customWidth="1"/>
    <col min="1530" max="1530" width="9.6640625" style="7" customWidth="1"/>
    <col min="1531" max="1531" width="12.5546875" style="7" bestFit="1" customWidth="1"/>
    <col min="1532" max="1532" width="2.33203125" style="7" customWidth="1"/>
    <col min="1533" max="1534" width="9.6640625" style="7" customWidth="1"/>
    <col min="1535" max="1535" width="2.33203125" style="7" customWidth="1"/>
    <col min="1536" max="1536" width="9.6640625" style="7" customWidth="1"/>
    <col min="1537" max="1537" width="12.5546875" style="7" bestFit="1" customWidth="1"/>
    <col min="1538" max="1538" width="2.33203125" style="7" customWidth="1"/>
    <col min="1539" max="1540" width="9.6640625" style="7" customWidth="1"/>
    <col min="1541" max="1541" width="2.33203125" style="7" customWidth="1"/>
    <col min="1542" max="1542" width="9.6640625" style="7" customWidth="1"/>
    <col min="1543" max="1543" width="12.5546875" style="7" bestFit="1" customWidth="1"/>
    <col min="1544" max="1544" width="2.33203125" style="7" customWidth="1"/>
    <col min="1545" max="1546" width="9.6640625" style="7" customWidth="1"/>
    <col min="1547" max="1547" width="2.33203125" style="7" customWidth="1"/>
    <col min="1548" max="1548" width="16.6640625" style="7" bestFit="1" customWidth="1"/>
    <col min="1549" max="1549" width="15.44140625" style="7" bestFit="1" customWidth="1"/>
    <col min="1550" max="1550" width="2.33203125" style="7" customWidth="1"/>
    <col min="1551" max="1552" width="9.6640625" style="7" customWidth="1"/>
    <col min="1553" max="1553" width="2.33203125" style="7" customWidth="1"/>
    <col min="1554" max="1554" width="9.6640625" style="7" customWidth="1"/>
    <col min="1555" max="1555" width="12.5546875" style="7" bestFit="1" customWidth="1"/>
    <col min="1556" max="1556" width="2.33203125" style="7" customWidth="1"/>
    <col min="1557" max="1558" width="9.6640625" style="7" customWidth="1"/>
    <col min="1559" max="1559" width="2.33203125" style="7" customWidth="1"/>
    <col min="1560" max="1560" width="16.6640625" style="7" bestFit="1" customWidth="1"/>
    <col min="1561" max="1561" width="15.44140625" style="7" bestFit="1" customWidth="1"/>
    <col min="1562" max="1562" width="2.33203125" style="7" customWidth="1"/>
    <col min="1563" max="1564" width="9.6640625" style="7" customWidth="1"/>
    <col min="1565" max="1565" width="2.33203125" style="7" customWidth="1"/>
    <col min="1566" max="1566" width="9.6640625" style="7" customWidth="1"/>
    <col min="1567" max="1567" width="12.5546875" style="7" bestFit="1" customWidth="1"/>
    <col min="1568" max="1568" width="2.33203125" style="7" customWidth="1"/>
    <col min="1569" max="1569" width="12.44140625" style="7" customWidth="1"/>
    <col min="1570" max="1570" width="11" style="7" customWidth="1"/>
    <col min="1571" max="1571" width="2.33203125" style="7" customWidth="1"/>
    <col min="1572" max="1572" width="16.6640625" style="7" bestFit="1" customWidth="1"/>
    <col min="1573" max="1573" width="15.44140625" style="7" bestFit="1" customWidth="1"/>
    <col min="1574" max="1574" width="2.33203125" style="7" customWidth="1"/>
    <col min="1575" max="1575" width="14" style="7" bestFit="1" customWidth="1"/>
    <col min="1576" max="1576" width="13.88671875" style="7" bestFit="1" customWidth="1"/>
    <col min="1577" max="1577" width="2.33203125" style="7" customWidth="1"/>
    <col min="1578" max="1578" width="16.6640625" style="7" bestFit="1" customWidth="1"/>
    <col min="1579" max="1579" width="15.44140625" style="7" bestFit="1" customWidth="1"/>
    <col min="1580" max="1763" width="9.109375" style="7"/>
    <col min="1764" max="1764" width="2.33203125" style="7" customWidth="1"/>
    <col min="1765" max="1766" width="9.6640625" style="7" customWidth="1"/>
    <col min="1767" max="1767" width="1.88671875" style="7" customWidth="1"/>
    <col min="1768" max="1768" width="16.6640625" style="7" bestFit="1" customWidth="1"/>
    <col min="1769" max="1769" width="12.5546875" style="7" bestFit="1" customWidth="1"/>
    <col min="1770" max="1770" width="2.33203125" style="7" customWidth="1"/>
    <col min="1771" max="1772" width="9.6640625" style="7" customWidth="1"/>
    <col min="1773" max="1773" width="1.6640625" style="7" customWidth="1"/>
    <col min="1774" max="1774" width="16.6640625" style="7" bestFit="1" customWidth="1"/>
    <col min="1775" max="1775" width="15.44140625" style="7" bestFit="1" customWidth="1"/>
    <col min="1776" max="1776" width="2.33203125" style="7" customWidth="1"/>
    <col min="1777" max="1778" width="9.6640625" style="7" customWidth="1"/>
    <col min="1779" max="1779" width="2.33203125" style="7" customWidth="1"/>
    <col min="1780" max="1780" width="16.6640625" style="7" bestFit="1" customWidth="1"/>
    <col min="1781" max="1781" width="15.44140625" style="7" bestFit="1" customWidth="1"/>
    <col min="1782" max="1782" width="2.33203125" style="7" customWidth="1"/>
    <col min="1783" max="1784" width="9.6640625" style="7" customWidth="1"/>
    <col min="1785" max="1785" width="2.33203125" style="7" customWidth="1"/>
    <col min="1786" max="1786" width="9.6640625" style="7" customWidth="1"/>
    <col min="1787" max="1787" width="12.5546875" style="7" bestFit="1" customWidth="1"/>
    <col min="1788" max="1788" width="2.33203125" style="7" customWidth="1"/>
    <col min="1789" max="1790" width="9.6640625" style="7" customWidth="1"/>
    <col min="1791" max="1791" width="2.33203125" style="7" customWidth="1"/>
    <col min="1792" max="1792" width="9.6640625" style="7" customWidth="1"/>
    <col min="1793" max="1793" width="12.5546875" style="7" bestFit="1" customWidth="1"/>
    <col min="1794" max="1794" width="2.33203125" style="7" customWidth="1"/>
    <col min="1795" max="1796" width="9.6640625" style="7" customWidth="1"/>
    <col min="1797" max="1797" width="2.33203125" style="7" customWidth="1"/>
    <col min="1798" max="1798" width="9.6640625" style="7" customWidth="1"/>
    <col min="1799" max="1799" width="12.5546875" style="7" bestFit="1" customWidth="1"/>
    <col min="1800" max="1800" width="2.33203125" style="7" customWidth="1"/>
    <col min="1801" max="1802" width="9.6640625" style="7" customWidth="1"/>
    <col min="1803" max="1803" width="2.33203125" style="7" customWidth="1"/>
    <col min="1804" max="1804" width="16.6640625" style="7" bestFit="1" customWidth="1"/>
    <col min="1805" max="1805" width="15.44140625" style="7" bestFit="1" customWidth="1"/>
    <col min="1806" max="1806" width="2.33203125" style="7" customWidth="1"/>
    <col min="1807" max="1808" width="9.6640625" style="7" customWidth="1"/>
    <col min="1809" max="1809" width="2.33203125" style="7" customWidth="1"/>
    <col min="1810" max="1810" width="9.6640625" style="7" customWidth="1"/>
    <col min="1811" max="1811" width="12.5546875" style="7" bestFit="1" customWidth="1"/>
    <col min="1812" max="1812" width="2.33203125" style="7" customWidth="1"/>
    <col min="1813" max="1814" width="9.6640625" style="7" customWidth="1"/>
    <col min="1815" max="1815" width="2.33203125" style="7" customWidth="1"/>
    <col min="1816" max="1816" width="16.6640625" style="7" bestFit="1" customWidth="1"/>
    <col min="1817" max="1817" width="15.44140625" style="7" bestFit="1" customWidth="1"/>
    <col min="1818" max="1818" width="2.33203125" style="7" customWidth="1"/>
    <col min="1819" max="1820" width="9.6640625" style="7" customWidth="1"/>
    <col min="1821" max="1821" width="2.33203125" style="7" customWidth="1"/>
    <col min="1822" max="1822" width="9.6640625" style="7" customWidth="1"/>
    <col min="1823" max="1823" width="12.5546875" style="7" bestFit="1" customWidth="1"/>
    <col min="1824" max="1824" width="2.33203125" style="7" customWidth="1"/>
    <col min="1825" max="1825" width="12.44140625" style="7" customWidth="1"/>
    <col min="1826" max="1826" width="11" style="7" customWidth="1"/>
    <col min="1827" max="1827" width="2.33203125" style="7" customWidth="1"/>
    <col min="1828" max="1828" width="16.6640625" style="7" bestFit="1" customWidth="1"/>
    <col min="1829" max="1829" width="15.44140625" style="7" bestFit="1" customWidth="1"/>
    <col min="1830" max="1830" width="2.33203125" style="7" customWidth="1"/>
    <col min="1831" max="1831" width="14" style="7" bestFit="1" customWidth="1"/>
    <col min="1832" max="1832" width="13.88671875" style="7" bestFit="1" customWidth="1"/>
    <col min="1833" max="1833" width="2.33203125" style="7" customWidth="1"/>
    <col min="1834" max="1834" width="16.6640625" style="7" bestFit="1" customWidth="1"/>
    <col min="1835" max="1835" width="15.44140625" style="7" bestFit="1" customWidth="1"/>
    <col min="1836" max="2019" width="9.109375" style="7"/>
    <col min="2020" max="2020" width="2.33203125" style="7" customWidth="1"/>
    <col min="2021" max="2022" width="9.6640625" style="7" customWidth="1"/>
    <col min="2023" max="2023" width="1.88671875" style="7" customWidth="1"/>
    <col min="2024" max="2024" width="16.6640625" style="7" bestFit="1" customWidth="1"/>
    <col min="2025" max="2025" width="12.5546875" style="7" bestFit="1" customWidth="1"/>
    <col min="2026" max="2026" width="2.33203125" style="7" customWidth="1"/>
    <col min="2027" max="2028" width="9.6640625" style="7" customWidth="1"/>
    <col min="2029" max="2029" width="1.6640625" style="7" customWidth="1"/>
    <col min="2030" max="2030" width="16.6640625" style="7" bestFit="1" customWidth="1"/>
    <col min="2031" max="2031" width="15.44140625" style="7" bestFit="1" customWidth="1"/>
    <col min="2032" max="2032" width="2.33203125" style="7" customWidth="1"/>
    <col min="2033" max="2034" width="9.6640625" style="7" customWidth="1"/>
    <col min="2035" max="2035" width="2.33203125" style="7" customWidth="1"/>
    <col min="2036" max="2036" width="16.6640625" style="7" bestFit="1" customWidth="1"/>
    <col min="2037" max="2037" width="15.44140625" style="7" bestFit="1" customWidth="1"/>
    <col min="2038" max="2038" width="2.33203125" style="7" customWidth="1"/>
    <col min="2039" max="2040" width="9.6640625" style="7" customWidth="1"/>
    <col min="2041" max="2041" width="2.33203125" style="7" customWidth="1"/>
    <col min="2042" max="2042" width="9.6640625" style="7" customWidth="1"/>
    <col min="2043" max="2043" width="12.5546875" style="7" bestFit="1" customWidth="1"/>
    <col min="2044" max="2044" width="2.33203125" style="7" customWidth="1"/>
    <col min="2045" max="2046" width="9.6640625" style="7" customWidth="1"/>
    <col min="2047" max="2047" width="2.33203125" style="7" customWidth="1"/>
    <col min="2048" max="2048" width="9.6640625" style="7" customWidth="1"/>
    <col min="2049" max="2049" width="12.5546875" style="7" bestFit="1" customWidth="1"/>
    <col min="2050" max="2050" width="2.33203125" style="7" customWidth="1"/>
    <col min="2051" max="2052" width="9.6640625" style="7" customWidth="1"/>
    <col min="2053" max="2053" width="2.33203125" style="7" customWidth="1"/>
    <col min="2054" max="2054" width="9.6640625" style="7" customWidth="1"/>
    <col min="2055" max="2055" width="12.5546875" style="7" bestFit="1" customWidth="1"/>
    <col min="2056" max="2056" width="2.33203125" style="7" customWidth="1"/>
    <col min="2057" max="2058" width="9.6640625" style="7" customWidth="1"/>
    <col min="2059" max="2059" width="2.33203125" style="7" customWidth="1"/>
    <col min="2060" max="2060" width="16.6640625" style="7" bestFit="1" customWidth="1"/>
    <col min="2061" max="2061" width="15.44140625" style="7" bestFit="1" customWidth="1"/>
    <col min="2062" max="2062" width="2.33203125" style="7" customWidth="1"/>
    <col min="2063" max="2064" width="9.6640625" style="7" customWidth="1"/>
    <col min="2065" max="2065" width="2.33203125" style="7" customWidth="1"/>
    <col min="2066" max="2066" width="9.6640625" style="7" customWidth="1"/>
    <col min="2067" max="2067" width="12.5546875" style="7" bestFit="1" customWidth="1"/>
    <col min="2068" max="2068" width="2.33203125" style="7" customWidth="1"/>
    <col min="2069" max="2070" width="9.6640625" style="7" customWidth="1"/>
    <col min="2071" max="2071" width="2.33203125" style="7" customWidth="1"/>
    <col min="2072" max="2072" width="16.6640625" style="7" bestFit="1" customWidth="1"/>
    <col min="2073" max="2073" width="15.44140625" style="7" bestFit="1" customWidth="1"/>
    <col min="2074" max="2074" width="2.33203125" style="7" customWidth="1"/>
    <col min="2075" max="2076" width="9.6640625" style="7" customWidth="1"/>
    <col min="2077" max="2077" width="2.33203125" style="7" customWidth="1"/>
    <col min="2078" max="2078" width="9.6640625" style="7" customWidth="1"/>
    <col min="2079" max="2079" width="12.5546875" style="7" bestFit="1" customWidth="1"/>
    <col min="2080" max="2080" width="2.33203125" style="7" customWidth="1"/>
    <col min="2081" max="2081" width="12.44140625" style="7" customWidth="1"/>
    <col min="2082" max="2082" width="11" style="7" customWidth="1"/>
    <col min="2083" max="2083" width="2.33203125" style="7" customWidth="1"/>
    <col min="2084" max="2084" width="16.6640625" style="7" bestFit="1" customWidth="1"/>
    <col min="2085" max="2085" width="15.44140625" style="7" bestFit="1" customWidth="1"/>
    <col min="2086" max="2086" width="2.33203125" style="7" customWidth="1"/>
    <col min="2087" max="2087" width="14" style="7" bestFit="1" customWidth="1"/>
    <col min="2088" max="2088" width="13.88671875" style="7" bestFit="1" customWidth="1"/>
    <col min="2089" max="2089" width="2.33203125" style="7" customWidth="1"/>
    <col min="2090" max="2090" width="16.6640625" style="7" bestFit="1" customWidth="1"/>
    <col min="2091" max="2091" width="15.44140625" style="7" bestFit="1" customWidth="1"/>
    <col min="2092" max="2275" width="9.109375" style="7"/>
    <col min="2276" max="2276" width="2.33203125" style="7" customWidth="1"/>
    <col min="2277" max="2278" width="9.6640625" style="7" customWidth="1"/>
    <col min="2279" max="2279" width="1.88671875" style="7" customWidth="1"/>
    <col min="2280" max="2280" width="16.6640625" style="7" bestFit="1" customWidth="1"/>
    <col min="2281" max="2281" width="12.5546875" style="7" bestFit="1" customWidth="1"/>
    <col min="2282" max="2282" width="2.33203125" style="7" customWidth="1"/>
    <col min="2283" max="2284" width="9.6640625" style="7" customWidth="1"/>
    <col min="2285" max="2285" width="1.6640625" style="7" customWidth="1"/>
    <col min="2286" max="2286" width="16.6640625" style="7" bestFit="1" customWidth="1"/>
    <col min="2287" max="2287" width="15.44140625" style="7" bestFit="1" customWidth="1"/>
    <col min="2288" max="2288" width="2.33203125" style="7" customWidth="1"/>
    <col min="2289" max="2290" width="9.6640625" style="7" customWidth="1"/>
    <col min="2291" max="2291" width="2.33203125" style="7" customWidth="1"/>
    <col min="2292" max="2292" width="16.6640625" style="7" bestFit="1" customWidth="1"/>
    <col min="2293" max="2293" width="15.44140625" style="7" bestFit="1" customWidth="1"/>
    <col min="2294" max="2294" width="2.33203125" style="7" customWidth="1"/>
    <col min="2295" max="2296" width="9.6640625" style="7" customWidth="1"/>
    <col min="2297" max="2297" width="2.33203125" style="7" customWidth="1"/>
    <col min="2298" max="2298" width="9.6640625" style="7" customWidth="1"/>
    <col min="2299" max="2299" width="12.5546875" style="7" bestFit="1" customWidth="1"/>
    <col min="2300" max="2300" width="2.33203125" style="7" customWidth="1"/>
    <col min="2301" max="2302" width="9.6640625" style="7" customWidth="1"/>
    <col min="2303" max="2303" width="2.33203125" style="7" customWidth="1"/>
    <col min="2304" max="2304" width="9.6640625" style="7" customWidth="1"/>
    <col min="2305" max="2305" width="12.5546875" style="7" bestFit="1" customWidth="1"/>
    <col min="2306" max="2306" width="2.33203125" style="7" customWidth="1"/>
    <col min="2307" max="2308" width="9.6640625" style="7" customWidth="1"/>
    <col min="2309" max="2309" width="2.33203125" style="7" customWidth="1"/>
    <col min="2310" max="2310" width="9.6640625" style="7" customWidth="1"/>
    <col min="2311" max="2311" width="12.5546875" style="7" bestFit="1" customWidth="1"/>
    <col min="2312" max="2312" width="2.33203125" style="7" customWidth="1"/>
    <col min="2313" max="2314" width="9.6640625" style="7" customWidth="1"/>
    <col min="2315" max="2315" width="2.33203125" style="7" customWidth="1"/>
    <col min="2316" max="2316" width="16.6640625" style="7" bestFit="1" customWidth="1"/>
    <col min="2317" max="2317" width="15.44140625" style="7" bestFit="1" customWidth="1"/>
    <col min="2318" max="2318" width="2.33203125" style="7" customWidth="1"/>
    <col min="2319" max="2320" width="9.6640625" style="7" customWidth="1"/>
    <col min="2321" max="2321" width="2.33203125" style="7" customWidth="1"/>
    <col min="2322" max="2322" width="9.6640625" style="7" customWidth="1"/>
    <col min="2323" max="2323" width="12.5546875" style="7" bestFit="1" customWidth="1"/>
    <col min="2324" max="2324" width="2.33203125" style="7" customWidth="1"/>
    <col min="2325" max="2326" width="9.6640625" style="7" customWidth="1"/>
    <col min="2327" max="2327" width="2.33203125" style="7" customWidth="1"/>
    <col min="2328" max="2328" width="16.6640625" style="7" bestFit="1" customWidth="1"/>
    <col min="2329" max="2329" width="15.44140625" style="7" bestFit="1" customWidth="1"/>
    <col min="2330" max="2330" width="2.33203125" style="7" customWidth="1"/>
    <col min="2331" max="2332" width="9.6640625" style="7" customWidth="1"/>
    <col min="2333" max="2333" width="2.33203125" style="7" customWidth="1"/>
    <col min="2334" max="2334" width="9.6640625" style="7" customWidth="1"/>
    <col min="2335" max="2335" width="12.5546875" style="7" bestFit="1" customWidth="1"/>
    <col min="2336" max="2336" width="2.33203125" style="7" customWidth="1"/>
    <col min="2337" max="2337" width="12.44140625" style="7" customWidth="1"/>
    <col min="2338" max="2338" width="11" style="7" customWidth="1"/>
    <col min="2339" max="2339" width="2.33203125" style="7" customWidth="1"/>
    <col min="2340" max="2340" width="16.6640625" style="7" bestFit="1" customWidth="1"/>
    <col min="2341" max="2341" width="15.44140625" style="7" bestFit="1" customWidth="1"/>
    <col min="2342" max="2342" width="2.33203125" style="7" customWidth="1"/>
    <col min="2343" max="2343" width="14" style="7" bestFit="1" customWidth="1"/>
    <col min="2344" max="2344" width="13.88671875" style="7" bestFit="1" customWidth="1"/>
    <col min="2345" max="2345" width="2.33203125" style="7" customWidth="1"/>
    <col min="2346" max="2346" width="16.6640625" style="7" bestFit="1" customWidth="1"/>
    <col min="2347" max="2347" width="15.44140625" style="7" bestFit="1" customWidth="1"/>
    <col min="2348" max="2531" width="9.109375" style="7"/>
    <col min="2532" max="2532" width="2.33203125" style="7" customWidth="1"/>
    <col min="2533" max="2534" width="9.6640625" style="7" customWidth="1"/>
    <col min="2535" max="2535" width="1.88671875" style="7" customWidth="1"/>
    <col min="2536" max="2536" width="16.6640625" style="7" bestFit="1" customWidth="1"/>
    <col min="2537" max="2537" width="12.5546875" style="7" bestFit="1" customWidth="1"/>
    <col min="2538" max="2538" width="2.33203125" style="7" customWidth="1"/>
    <col min="2539" max="2540" width="9.6640625" style="7" customWidth="1"/>
    <col min="2541" max="2541" width="1.6640625" style="7" customWidth="1"/>
    <col min="2542" max="2542" width="16.6640625" style="7" bestFit="1" customWidth="1"/>
    <col min="2543" max="2543" width="15.44140625" style="7" bestFit="1" customWidth="1"/>
    <col min="2544" max="2544" width="2.33203125" style="7" customWidth="1"/>
    <col min="2545" max="2546" width="9.6640625" style="7" customWidth="1"/>
    <col min="2547" max="2547" width="2.33203125" style="7" customWidth="1"/>
    <col min="2548" max="2548" width="16.6640625" style="7" bestFit="1" customWidth="1"/>
    <col min="2549" max="2549" width="15.44140625" style="7" bestFit="1" customWidth="1"/>
    <col min="2550" max="2550" width="2.33203125" style="7" customWidth="1"/>
    <col min="2551" max="2552" width="9.6640625" style="7" customWidth="1"/>
    <col min="2553" max="2553" width="2.33203125" style="7" customWidth="1"/>
    <col min="2554" max="2554" width="9.6640625" style="7" customWidth="1"/>
    <col min="2555" max="2555" width="12.5546875" style="7" bestFit="1" customWidth="1"/>
    <col min="2556" max="2556" width="2.33203125" style="7" customWidth="1"/>
    <col min="2557" max="2558" width="9.6640625" style="7" customWidth="1"/>
    <col min="2559" max="2559" width="2.33203125" style="7" customWidth="1"/>
    <col min="2560" max="2560" width="9.6640625" style="7" customWidth="1"/>
    <col min="2561" max="2561" width="12.5546875" style="7" bestFit="1" customWidth="1"/>
    <col min="2562" max="2562" width="2.33203125" style="7" customWidth="1"/>
    <col min="2563" max="2564" width="9.6640625" style="7" customWidth="1"/>
    <col min="2565" max="2565" width="2.33203125" style="7" customWidth="1"/>
    <col min="2566" max="2566" width="9.6640625" style="7" customWidth="1"/>
    <col min="2567" max="2567" width="12.5546875" style="7" bestFit="1" customWidth="1"/>
    <col min="2568" max="2568" width="2.33203125" style="7" customWidth="1"/>
    <col min="2569" max="2570" width="9.6640625" style="7" customWidth="1"/>
    <col min="2571" max="2571" width="2.33203125" style="7" customWidth="1"/>
    <col min="2572" max="2572" width="16.6640625" style="7" bestFit="1" customWidth="1"/>
    <col min="2573" max="2573" width="15.44140625" style="7" bestFit="1" customWidth="1"/>
    <col min="2574" max="2574" width="2.33203125" style="7" customWidth="1"/>
    <col min="2575" max="2576" width="9.6640625" style="7" customWidth="1"/>
    <col min="2577" max="2577" width="2.33203125" style="7" customWidth="1"/>
    <col min="2578" max="2578" width="9.6640625" style="7" customWidth="1"/>
    <col min="2579" max="2579" width="12.5546875" style="7" bestFit="1" customWidth="1"/>
    <col min="2580" max="2580" width="2.33203125" style="7" customWidth="1"/>
    <col min="2581" max="2582" width="9.6640625" style="7" customWidth="1"/>
    <col min="2583" max="2583" width="2.33203125" style="7" customWidth="1"/>
    <col min="2584" max="2584" width="16.6640625" style="7" bestFit="1" customWidth="1"/>
    <col min="2585" max="2585" width="15.44140625" style="7" bestFit="1" customWidth="1"/>
    <col min="2586" max="2586" width="2.33203125" style="7" customWidth="1"/>
    <col min="2587" max="2588" width="9.6640625" style="7" customWidth="1"/>
    <col min="2589" max="2589" width="2.33203125" style="7" customWidth="1"/>
    <col min="2590" max="2590" width="9.6640625" style="7" customWidth="1"/>
    <col min="2591" max="2591" width="12.5546875" style="7" bestFit="1" customWidth="1"/>
    <col min="2592" max="2592" width="2.33203125" style="7" customWidth="1"/>
    <col min="2593" max="2593" width="12.44140625" style="7" customWidth="1"/>
    <col min="2594" max="2594" width="11" style="7" customWidth="1"/>
    <col min="2595" max="2595" width="2.33203125" style="7" customWidth="1"/>
    <col min="2596" max="2596" width="16.6640625" style="7" bestFit="1" customWidth="1"/>
    <col min="2597" max="2597" width="15.44140625" style="7" bestFit="1" customWidth="1"/>
    <col min="2598" max="2598" width="2.33203125" style="7" customWidth="1"/>
    <col min="2599" max="2599" width="14" style="7" bestFit="1" customWidth="1"/>
    <col min="2600" max="2600" width="13.88671875" style="7" bestFit="1" customWidth="1"/>
    <col min="2601" max="2601" width="2.33203125" style="7" customWidth="1"/>
    <col min="2602" max="2602" width="16.6640625" style="7" bestFit="1" customWidth="1"/>
    <col min="2603" max="2603" width="15.44140625" style="7" bestFit="1" customWidth="1"/>
    <col min="2604" max="2787" width="9.109375" style="7"/>
    <col min="2788" max="2788" width="2.33203125" style="7" customWidth="1"/>
    <col min="2789" max="2790" width="9.6640625" style="7" customWidth="1"/>
    <col min="2791" max="2791" width="1.88671875" style="7" customWidth="1"/>
    <col min="2792" max="2792" width="16.6640625" style="7" bestFit="1" customWidth="1"/>
    <col min="2793" max="2793" width="12.5546875" style="7" bestFit="1" customWidth="1"/>
    <col min="2794" max="2794" width="2.33203125" style="7" customWidth="1"/>
    <col min="2795" max="2796" width="9.6640625" style="7" customWidth="1"/>
    <col min="2797" max="2797" width="1.6640625" style="7" customWidth="1"/>
    <col min="2798" max="2798" width="16.6640625" style="7" bestFit="1" customWidth="1"/>
    <col min="2799" max="2799" width="15.44140625" style="7" bestFit="1" customWidth="1"/>
    <col min="2800" max="2800" width="2.33203125" style="7" customWidth="1"/>
    <col min="2801" max="2802" width="9.6640625" style="7" customWidth="1"/>
    <col min="2803" max="2803" width="2.33203125" style="7" customWidth="1"/>
    <col min="2804" max="2804" width="16.6640625" style="7" bestFit="1" customWidth="1"/>
    <col min="2805" max="2805" width="15.44140625" style="7" bestFit="1" customWidth="1"/>
    <col min="2806" max="2806" width="2.33203125" style="7" customWidth="1"/>
    <col min="2807" max="2808" width="9.6640625" style="7" customWidth="1"/>
    <col min="2809" max="2809" width="2.33203125" style="7" customWidth="1"/>
    <col min="2810" max="2810" width="9.6640625" style="7" customWidth="1"/>
    <col min="2811" max="2811" width="12.5546875" style="7" bestFit="1" customWidth="1"/>
    <col min="2812" max="2812" width="2.33203125" style="7" customWidth="1"/>
    <col min="2813" max="2814" width="9.6640625" style="7" customWidth="1"/>
    <col min="2815" max="2815" width="2.33203125" style="7" customWidth="1"/>
    <col min="2816" max="2816" width="9.6640625" style="7" customWidth="1"/>
    <col min="2817" max="2817" width="12.5546875" style="7" bestFit="1" customWidth="1"/>
    <col min="2818" max="2818" width="2.33203125" style="7" customWidth="1"/>
    <col min="2819" max="2820" width="9.6640625" style="7" customWidth="1"/>
    <col min="2821" max="2821" width="2.33203125" style="7" customWidth="1"/>
    <col min="2822" max="2822" width="9.6640625" style="7" customWidth="1"/>
    <col min="2823" max="2823" width="12.5546875" style="7" bestFit="1" customWidth="1"/>
    <col min="2824" max="2824" width="2.33203125" style="7" customWidth="1"/>
    <col min="2825" max="2826" width="9.6640625" style="7" customWidth="1"/>
    <col min="2827" max="2827" width="2.33203125" style="7" customWidth="1"/>
    <col min="2828" max="2828" width="16.6640625" style="7" bestFit="1" customWidth="1"/>
    <col min="2829" max="2829" width="15.44140625" style="7" bestFit="1" customWidth="1"/>
    <col min="2830" max="2830" width="2.33203125" style="7" customWidth="1"/>
    <col min="2831" max="2832" width="9.6640625" style="7" customWidth="1"/>
    <col min="2833" max="2833" width="2.33203125" style="7" customWidth="1"/>
    <col min="2834" max="2834" width="9.6640625" style="7" customWidth="1"/>
    <col min="2835" max="2835" width="12.5546875" style="7" bestFit="1" customWidth="1"/>
    <col min="2836" max="2836" width="2.33203125" style="7" customWidth="1"/>
    <col min="2837" max="2838" width="9.6640625" style="7" customWidth="1"/>
    <col min="2839" max="2839" width="2.33203125" style="7" customWidth="1"/>
    <col min="2840" max="2840" width="16.6640625" style="7" bestFit="1" customWidth="1"/>
    <col min="2841" max="2841" width="15.44140625" style="7" bestFit="1" customWidth="1"/>
    <col min="2842" max="2842" width="2.33203125" style="7" customWidth="1"/>
    <col min="2843" max="2844" width="9.6640625" style="7" customWidth="1"/>
    <col min="2845" max="2845" width="2.33203125" style="7" customWidth="1"/>
    <col min="2846" max="2846" width="9.6640625" style="7" customWidth="1"/>
    <col min="2847" max="2847" width="12.5546875" style="7" bestFit="1" customWidth="1"/>
    <col min="2848" max="2848" width="2.33203125" style="7" customWidth="1"/>
    <col min="2849" max="2849" width="12.44140625" style="7" customWidth="1"/>
    <col min="2850" max="2850" width="11" style="7" customWidth="1"/>
    <col min="2851" max="2851" width="2.33203125" style="7" customWidth="1"/>
    <col min="2852" max="2852" width="16.6640625" style="7" bestFit="1" customWidth="1"/>
    <col min="2853" max="2853" width="15.44140625" style="7" bestFit="1" customWidth="1"/>
    <col min="2854" max="2854" width="2.33203125" style="7" customWidth="1"/>
    <col min="2855" max="2855" width="14" style="7" bestFit="1" customWidth="1"/>
    <col min="2856" max="2856" width="13.88671875" style="7" bestFit="1" customWidth="1"/>
    <col min="2857" max="2857" width="2.33203125" style="7" customWidth="1"/>
    <col min="2858" max="2858" width="16.6640625" style="7" bestFit="1" customWidth="1"/>
    <col min="2859" max="2859" width="15.44140625" style="7" bestFit="1" customWidth="1"/>
    <col min="2860" max="3043" width="9.109375" style="7"/>
    <col min="3044" max="3044" width="2.33203125" style="7" customWidth="1"/>
    <col min="3045" max="3046" width="9.6640625" style="7" customWidth="1"/>
    <col min="3047" max="3047" width="1.88671875" style="7" customWidth="1"/>
    <col min="3048" max="3048" width="16.6640625" style="7" bestFit="1" customWidth="1"/>
    <col min="3049" max="3049" width="12.5546875" style="7" bestFit="1" customWidth="1"/>
    <col min="3050" max="3050" width="2.33203125" style="7" customWidth="1"/>
    <col min="3051" max="3052" width="9.6640625" style="7" customWidth="1"/>
    <col min="3053" max="3053" width="1.6640625" style="7" customWidth="1"/>
    <col min="3054" max="3054" width="16.6640625" style="7" bestFit="1" customWidth="1"/>
    <col min="3055" max="3055" width="15.44140625" style="7" bestFit="1" customWidth="1"/>
    <col min="3056" max="3056" width="2.33203125" style="7" customWidth="1"/>
    <col min="3057" max="3058" width="9.6640625" style="7" customWidth="1"/>
    <col min="3059" max="3059" width="2.33203125" style="7" customWidth="1"/>
    <col min="3060" max="3060" width="16.6640625" style="7" bestFit="1" customWidth="1"/>
    <col min="3061" max="3061" width="15.44140625" style="7" bestFit="1" customWidth="1"/>
    <col min="3062" max="3062" width="2.33203125" style="7" customWidth="1"/>
    <col min="3063" max="3064" width="9.6640625" style="7" customWidth="1"/>
    <col min="3065" max="3065" width="2.33203125" style="7" customWidth="1"/>
    <col min="3066" max="3066" width="9.6640625" style="7" customWidth="1"/>
    <col min="3067" max="3067" width="12.5546875" style="7" bestFit="1" customWidth="1"/>
    <col min="3068" max="3068" width="2.33203125" style="7" customWidth="1"/>
    <col min="3069" max="3070" width="9.6640625" style="7" customWidth="1"/>
    <col min="3071" max="3071" width="2.33203125" style="7" customWidth="1"/>
    <col min="3072" max="3072" width="9.6640625" style="7" customWidth="1"/>
    <col min="3073" max="3073" width="12.5546875" style="7" bestFit="1" customWidth="1"/>
    <col min="3074" max="3074" width="2.33203125" style="7" customWidth="1"/>
    <col min="3075" max="3076" width="9.6640625" style="7" customWidth="1"/>
    <col min="3077" max="3077" width="2.33203125" style="7" customWidth="1"/>
    <col min="3078" max="3078" width="9.6640625" style="7" customWidth="1"/>
    <col min="3079" max="3079" width="12.5546875" style="7" bestFit="1" customWidth="1"/>
    <col min="3080" max="3080" width="2.33203125" style="7" customWidth="1"/>
    <col min="3081" max="3082" width="9.6640625" style="7" customWidth="1"/>
    <col min="3083" max="3083" width="2.33203125" style="7" customWidth="1"/>
    <col min="3084" max="3084" width="16.6640625" style="7" bestFit="1" customWidth="1"/>
    <col min="3085" max="3085" width="15.44140625" style="7" bestFit="1" customWidth="1"/>
    <col min="3086" max="3086" width="2.33203125" style="7" customWidth="1"/>
    <col min="3087" max="3088" width="9.6640625" style="7" customWidth="1"/>
    <col min="3089" max="3089" width="2.33203125" style="7" customWidth="1"/>
    <col min="3090" max="3090" width="9.6640625" style="7" customWidth="1"/>
    <col min="3091" max="3091" width="12.5546875" style="7" bestFit="1" customWidth="1"/>
    <col min="3092" max="3092" width="2.33203125" style="7" customWidth="1"/>
    <col min="3093" max="3094" width="9.6640625" style="7" customWidth="1"/>
    <col min="3095" max="3095" width="2.33203125" style="7" customWidth="1"/>
    <col min="3096" max="3096" width="16.6640625" style="7" bestFit="1" customWidth="1"/>
    <col min="3097" max="3097" width="15.44140625" style="7" bestFit="1" customWidth="1"/>
    <col min="3098" max="3098" width="2.33203125" style="7" customWidth="1"/>
    <col min="3099" max="3100" width="9.6640625" style="7" customWidth="1"/>
    <col min="3101" max="3101" width="2.33203125" style="7" customWidth="1"/>
    <col min="3102" max="3102" width="9.6640625" style="7" customWidth="1"/>
    <col min="3103" max="3103" width="12.5546875" style="7" bestFit="1" customWidth="1"/>
    <col min="3104" max="3104" width="2.33203125" style="7" customWidth="1"/>
    <col min="3105" max="3105" width="12.44140625" style="7" customWidth="1"/>
    <col min="3106" max="3106" width="11" style="7" customWidth="1"/>
    <col min="3107" max="3107" width="2.33203125" style="7" customWidth="1"/>
    <col min="3108" max="3108" width="16.6640625" style="7" bestFit="1" customWidth="1"/>
    <col min="3109" max="3109" width="15.44140625" style="7" bestFit="1" customWidth="1"/>
    <col min="3110" max="3110" width="2.33203125" style="7" customWidth="1"/>
    <col min="3111" max="3111" width="14" style="7" bestFit="1" customWidth="1"/>
    <col min="3112" max="3112" width="13.88671875" style="7" bestFit="1" customWidth="1"/>
    <col min="3113" max="3113" width="2.33203125" style="7" customWidth="1"/>
    <col min="3114" max="3114" width="16.6640625" style="7" bestFit="1" customWidth="1"/>
    <col min="3115" max="3115" width="15.44140625" style="7" bestFit="1" customWidth="1"/>
    <col min="3116" max="3299" width="9.109375" style="7"/>
    <col min="3300" max="3300" width="2.33203125" style="7" customWidth="1"/>
    <col min="3301" max="3302" width="9.6640625" style="7" customWidth="1"/>
    <col min="3303" max="3303" width="1.88671875" style="7" customWidth="1"/>
    <col min="3304" max="3304" width="16.6640625" style="7" bestFit="1" customWidth="1"/>
    <col min="3305" max="3305" width="12.5546875" style="7" bestFit="1" customWidth="1"/>
    <col min="3306" max="3306" width="2.33203125" style="7" customWidth="1"/>
    <col min="3307" max="3308" width="9.6640625" style="7" customWidth="1"/>
    <col min="3309" max="3309" width="1.6640625" style="7" customWidth="1"/>
    <col min="3310" max="3310" width="16.6640625" style="7" bestFit="1" customWidth="1"/>
    <col min="3311" max="3311" width="15.44140625" style="7" bestFit="1" customWidth="1"/>
    <col min="3312" max="3312" width="2.33203125" style="7" customWidth="1"/>
    <col min="3313" max="3314" width="9.6640625" style="7" customWidth="1"/>
    <col min="3315" max="3315" width="2.33203125" style="7" customWidth="1"/>
    <col min="3316" max="3316" width="16.6640625" style="7" bestFit="1" customWidth="1"/>
    <col min="3317" max="3317" width="15.44140625" style="7" bestFit="1" customWidth="1"/>
    <col min="3318" max="3318" width="2.33203125" style="7" customWidth="1"/>
    <col min="3319" max="3320" width="9.6640625" style="7" customWidth="1"/>
    <col min="3321" max="3321" width="2.33203125" style="7" customWidth="1"/>
    <col min="3322" max="3322" width="9.6640625" style="7" customWidth="1"/>
    <col min="3323" max="3323" width="12.5546875" style="7" bestFit="1" customWidth="1"/>
    <col min="3324" max="3324" width="2.33203125" style="7" customWidth="1"/>
    <col min="3325" max="3326" width="9.6640625" style="7" customWidth="1"/>
    <col min="3327" max="3327" width="2.33203125" style="7" customWidth="1"/>
    <col min="3328" max="3328" width="9.6640625" style="7" customWidth="1"/>
    <col min="3329" max="3329" width="12.5546875" style="7" bestFit="1" customWidth="1"/>
    <col min="3330" max="3330" width="2.33203125" style="7" customWidth="1"/>
    <col min="3331" max="3332" width="9.6640625" style="7" customWidth="1"/>
    <col min="3333" max="3333" width="2.33203125" style="7" customWidth="1"/>
    <col min="3334" max="3334" width="9.6640625" style="7" customWidth="1"/>
    <col min="3335" max="3335" width="12.5546875" style="7" bestFit="1" customWidth="1"/>
    <col min="3336" max="3336" width="2.33203125" style="7" customWidth="1"/>
    <col min="3337" max="3338" width="9.6640625" style="7" customWidth="1"/>
    <col min="3339" max="3339" width="2.33203125" style="7" customWidth="1"/>
    <col min="3340" max="3340" width="16.6640625" style="7" bestFit="1" customWidth="1"/>
    <col min="3341" max="3341" width="15.44140625" style="7" bestFit="1" customWidth="1"/>
    <col min="3342" max="3342" width="2.33203125" style="7" customWidth="1"/>
    <col min="3343" max="3344" width="9.6640625" style="7" customWidth="1"/>
    <col min="3345" max="3345" width="2.33203125" style="7" customWidth="1"/>
    <col min="3346" max="3346" width="9.6640625" style="7" customWidth="1"/>
    <col min="3347" max="3347" width="12.5546875" style="7" bestFit="1" customWidth="1"/>
    <col min="3348" max="3348" width="2.33203125" style="7" customWidth="1"/>
    <col min="3349" max="3350" width="9.6640625" style="7" customWidth="1"/>
    <col min="3351" max="3351" width="2.33203125" style="7" customWidth="1"/>
    <col min="3352" max="3352" width="16.6640625" style="7" bestFit="1" customWidth="1"/>
    <col min="3353" max="3353" width="15.44140625" style="7" bestFit="1" customWidth="1"/>
    <col min="3354" max="3354" width="2.33203125" style="7" customWidth="1"/>
    <col min="3355" max="3356" width="9.6640625" style="7" customWidth="1"/>
    <col min="3357" max="3357" width="2.33203125" style="7" customWidth="1"/>
    <col min="3358" max="3358" width="9.6640625" style="7" customWidth="1"/>
    <col min="3359" max="3359" width="12.5546875" style="7" bestFit="1" customWidth="1"/>
    <col min="3360" max="3360" width="2.33203125" style="7" customWidth="1"/>
    <col min="3361" max="3361" width="12.44140625" style="7" customWidth="1"/>
    <col min="3362" max="3362" width="11" style="7" customWidth="1"/>
    <col min="3363" max="3363" width="2.33203125" style="7" customWidth="1"/>
    <col min="3364" max="3364" width="16.6640625" style="7" bestFit="1" customWidth="1"/>
    <col min="3365" max="3365" width="15.44140625" style="7" bestFit="1" customWidth="1"/>
    <col min="3366" max="3366" width="2.33203125" style="7" customWidth="1"/>
    <col min="3367" max="3367" width="14" style="7" bestFit="1" customWidth="1"/>
    <col min="3368" max="3368" width="13.88671875" style="7" bestFit="1" customWidth="1"/>
    <col min="3369" max="3369" width="2.33203125" style="7" customWidth="1"/>
    <col min="3370" max="3370" width="16.6640625" style="7" bestFit="1" customWidth="1"/>
    <col min="3371" max="3371" width="15.44140625" style="7" bestFit="1" customWidth="1"/>
    <col min="3372" max="3555" width="9.109375" style="7"/>
    <col min="3556" max="3556" width="2.33203125" style="7" customWidth="1"/>
    <col min="3557" max="3558" width="9.6640625" style="7" customWidth="1"/>
    <col min="3559" max="3559" width="1.88671875" style="7" customWidth="1"/>
    <col min="3560" max="3560" width="16.6640625" style="7" bestFit="1" customWidth="1"/>
    <col min="3561" max="3561" width="12.5546875" style="7" bestFit="1" customWidth="1"/>
    <col min="3562" max="3562" width="2.33203125" style="7" customWidth="1"/>
    <col min="3563" max="3564" width="9.6640625" style="7" customWidth="1"/>
    <col min="3565" max="3565" width="1.6640625" style="7" customWidth="1"/>
    <col min="3566" max="3566" width="16.6640625" style="7" bestFit="1" customWidth="1"/>
    <col min="3567" max="3567" width="15.44140625" style="7" bestFit="1" customWidth="1"/>
    <col min="3568" max="3568" width="2.33203125" style="7" customWidth="1"/>
    <col min="3569" max="3570" width="9.6640625" style="7" customWidth="1"/>
    <col min="3571" max="3571" width="2.33203125" style="7" customWidth="1"/>
    <col min="3572" max="3572" width="16.6640625" style="7" bestFit="1" customWidth="1"/>
    <col min="3573" max="3573" width="15.44140625" style="7" bestFit="1" customWidth="1"/>
    <col min="3574" max="3574" width="2.33203125" style="7" customWidth="1"/>
    <col min="3575" max="3576" width="9.6640625" style="7" customWidth="1"/>
    <col min="3577" max="3577" width="2.33203125" style="7" customWidth="1"/>
    <col min="3578" max="3578" width="9.6640625" style="7" customWidth="1"/>
    <col min="3579" max="3579" width="12.5546875" style="7" bestFit="1" customWidth="1"/>
    <col min="3580" max="3580" width="2.33203125" style="7" customWidth="1"/>
    <col min="3581" max="3582" width="9.6640625" style="7" customWidth="1"/>
    <col min="3583" max="3583" width="2.33203125" style="7" customWidth="1"/>
    <col min="3584" max="3584" width="9.6640625" style="7" customWidth="1"/>
    <col min="3585" max="3585" width="12.5546875" style="7" bestFit="1" customWidth="1"/>
    <col min="3586" max="3586" width="2.33203125" style="7" customWidth="1"/>
    <col min="3587" max="3588" width="9.6640625" style="7" customWidth="1"/>
    <col min="3589" max="3589" width="2.33203125" style="7" customWidth="1"/>
    <col min="3590" max="3590" width="9.6640625" style="7" customWidth="1"/>
    <col min="3591" max="3591" width="12.5546875" style="7" bestFit="1" customWidth="1"/>
    <col min="3592" max="3592" width="2.33203125" style="7" customWidth="1"/>
    <col min="3593" max="3594" width="9.6640625" style="7" customWidth="1"/>
    <col min="3595" max="3595" width="2.33203125" style="7" customWidth="1"/>
    <col min="3596" max="3596" width="16.6640625" style="7" bestFit="1" customWidth="1"/>
    <col min="3597" max="3597" width="15.44140625" style="7" bestFit="1" customWidth="1"/>
    <col min="3598" max="3598" width="2.33203125" style="7" customWidth="1"/>
    <col min="3599" max="3600" width="9.6640625" style="7" customWidth="1"/>
    <col min="3601" max="3601" width="2.33203125" style="7" customWidth="1"/>
    <col min="3602" max="3602" width="9.6640625" style="7" customWidth="1"/>
    <col min="3603" max="3603" width="12.5546875" style="7" bestFit="1" customWidth="1"/>
    <col min="3604" max="3604" width="2.33203125" style="7" customWidth="1"/>
    <col min="3605" max="3606" width="9.6640625" style="7" customWidth="1"/>
    <col min="3607" max="3607" width="2.33203125" style="7" customWidth="1"/>
    <col min="3608" max="3608" width="16.6640625" style="7" bestFit="1" customWidth="1"/>
    <col min="3609" max="3609" width="15.44140625" style="7" bestFit="1" customWidth="1"/>
    <col min="3610" max="3610" width="2.33203125" style="7" customWidth="1"/>
    <col min="3611" max="3612" width="9.6640625" style="7" customWidth="1"/>
    <col min="3613" max="3613" width="2.33203125" style="7" customWidth="1"/>
    <col min="3614" max="3614" width="9.6640625" style="7" customWidth="1"/>
    <col min="3615" max="3615" width="12.5546875" style="7" bestFit="1" customWidth="1"/>
    <col min="3616" max="3616" width="2.33203125" style="7" customWidth="1"/>
    <col min="3617" max="3617" width="12.44140625" style="7" customWidth="1"/>
    <col min="3618" max="3618" width="11" style="7" customWidth="1"/>
    <col min="3619" max="3619" width="2.33203125" style="7" customWidth="1"/>
    <col min="3620" max="3620" width="16.6640625" style="7" bestFit="1" customWidth="1"/>
    <col min="3621" max="3621" width="15.44140625" style="7" bestFit="1" customWidth="1"/>
    <col min="3622" max="3622" width="2.33203125" style="7" customWidth="1"/>
    <col min="3623" max="3623" width="14" style="7" bestFit="1" customWidth="1"/>
    <col min="3624" max="3624" width="13.88671875" style="7" bestFit="1" customWidth="1"/>
    <col min="3625" max="3625" width="2.33203125" style="7" customWidth="1"/>
    <col min="3626" max="3626" width="16.6640625" style="7" bestFit="1" customWidth="1"/>
    <col min="3627" max="3627" width="15.44140625" style="7" bestFit="1" customWidth="1"/>
    <col min="3628" max="3811" width="9.109375" style="7"/>
    <col min="3812" max="3812" width="2.33203125" style="7" customWidth="1"/>
    <col min="3813" max="3814" width="9.6640625" style="7" customWidth="1"/>
    <col min="3815" max="3815" width="1.88671875" style="7" customWidth="1"/>
    <col min="3816" max="3816" width="16.6640625" style="7" bestFit="1" customWidth="1"/>
    <col min="3817" max="3817" width="12.5546875" style="7" bestFit="1" customWidth="1"/>
    <col min="3818" max="3818" width="2.33203125" style="7" customWidth="1"/>
    <col min="3819" max="3820" width="9.6640625" style="7" customWidth="1"/>
    <col min="3821" max="3821" width="1.6640625" style="7" customWidth="1"/>
    <col min="3822" max="3822" width="16.6640625" style="7" bestFit="1" customWidth="1"/>
    <col min="3823" max="3823" width="15.44140625" style="7" bestFit="1" customWidth="1"/>
    <col min="3824" max="3824" width="2.33203125" style="7" customWidth="1"/>
    <col min="3825" max="3826" width="9.6640625" style="7" customWidth="1"/>
    <col min="3827" max="3827" width="2.33203125" style="7" customWidth="1"/>
    <col min="3828" max="3828" width="16.6640625" style="7" bestFit="1" customWidth="1"/>
    <col min="3829" max="3829" width="15.44140625" style="7" bestFit="1" customWidth="1"/>
    <col min="3830" max="3830" width="2.33203125" style="7" customWidth="1"/>
    <col min="3831" max="3832" width="9.6640625" style="7" customWidth="1"/>
    <col min="3833" max="3833" width="2.33203125" style="7" customWidth="1"/>
    <col min="3834" max="3834" width="9.6640625" style="7" customWidth="1"/>
    <col min="3835" max="3835" width="12.5546875" style="7" bestFit="1" customWidth="1"/>
    <col min="3836" max="3836" width="2.33203125" style="7" customWidth="1"/>
    <col min="3837" max="3838" width="9.6640625" style="7" customWidth="1"/>
    <col min="3839" max="3839" width="2.33203125" style="7" customWidth="1"/>
    <col min="3840" max="3840" width="9.6640625" style="7" customWidth="1"/>
    <col min="3841" max="3841" width="12.5546875" style="7" bestFit="1" customWidth="1"/>
    <col min="3842" max="3842" width="2.33203125" style="7" customWidth="1"/>
    <col min="3843" max="3844" width="9.6640625" style="7" customWidth="1"/>
    <col min="3845" max="3845" width="2.33203125" style="7" customWidth="1"/>
    <col min="3846" max="3846" width="9.6640625" style="7" customWidth="1"/>
    <col min="3847" max="3847" width="12.5546875" style="7" bestFit="1" customWidth="1"/>
    <col min="3848" max="3848" width="2.33203125" style="7" customWidth="1"/>
    <col min="3849" max="3850" width="9.6640625" style="7" customWidth="1"/>
    <col min="3851" max="3851" width="2.33203125" style="7" customWidth="1"/>
    <col min="3852" max="3852" width="16.6640625" style="7" bestFit="1" customWidth="1"/>
    <col min="3853" max="3853" width="15.44140625" style="7" bestFit="1" customWidth="1"/>
    <col min="3854" max="3854" width="2.33203125" style="7" customWidth="1"/>
    <col min="3855" max="3856" width="9.6640625" style="7" customWidth="1"/>
    <col min="3857" max="3857" width="2.33203125" style="7" customWidth="1"/>
    <col min="3858" max="3858" width="9.6640625" style="7" customWidth="1"/>
    <col min="3859" max="3859" width="12.5546875" style="7" bestFit="1" customWidth="1"/>
    <col min="3860" max="3860" width="2.33203125" style="7" customWidth="1"/>
    <col min="3861" max="3862" width="9.6640625" style="7" customWidth="1"/>
    <col min="3863" max="3863" width="2.33203125" style="7" customWidth="1"/>
    <col min="3864" max="3864" width="16.6640625" style="7" bestFit="1" customWidth="1"/>
    <col min="3865" max="3865" width="15.44140625" style="7" bestFit="1" customWidth="1"/>
    <col min="3866" max="3866" width="2.33203125" style="7" customWidth="1"/>
    <col min="3867" max="3868" width="9.6640625" style="7" customWidth="1"/>
    <col min="3869" max="3869" width="2.33203125" style="7" customWidth="1"/>
    <col min="3870" max="3870" width="9.6640625" style="7" customWidth="1"/>
    <col min="3871" max="3871" width="12.5546875" style="7" bestFit="1" customWidth="1"/>
    <col min="3872" max="3872" width="2.33203125" style="7" customWidth="1"/>
    <col min="3873" max="3873" width="12.44140625" style="7" customWidth="1"/>
    <col min="3874" max="3874" width="11" style="7" customWidth="1"/>
    <col min="3875" max="3875" width="2.33203125" style="7" customWidth="1"/>
    <col min="3876" max="3876" width="16.6640625" style="7" bestFit="1" customWidth="1"/>
    <col min="3877" max="3877" width="15.44140625" style="7" bestFit="1" customWidth="1"/>
    <col min="3878" max="3878" width="2.33203125" style="7" customWidth="1"/>
    <col min="3879" max="3879" width="14" style="7" bestFit="1" customWidth="1"/>
    <col min="3880" max="3880" width="13.88671875" style="7" bestFit="1" customWidth="1"/>
    <col min="3881" max="3881" width="2.33203125" style="7" customWidth="1"/>
    <col min="3882" max="3882" width="16.6640625" style="7" bestFit="1" customWidth="1"/>
    <col min="3883" max="3883" width="15.44140625" style="7" bestFit="1" customWidth="1"/>
    <col min="3884" max="4067" width="9.109375" style="7"/>
    <col min="4068" max="4068" width="2.33203125" style="7" customWidth="1"/>
    <col min="4069" max="4070" width="9.6640625" style="7" customWidth="1"/>
    <col min="4071" max="4071" width="1.88671875" style="7" customWidth="1"/>
    <col min="4072" max="4072" width="16.6640625" style="7" bestFit="1" customWidth="1"/>
    <col min="4073" max="4073" width="12.5546875" style="7" bestFit="1" customWidth="1"/>
    <col min="4074" max="4074" width="2.33203125" style="7" customWidth="1"/>
    <col min="4075" max="4076" width="9.6640625" style="7" customWidth="1"/>
    <col min="4077" max="4077" width="1.6640625" style="7" customWidth="1"/>
    <col min="4078" max="4078" width="16.6640625" style="7" bestFit="1" customWidth="1"/>
    <col min="4079" max="4079" width="15.44140625" style="7" bestFit="1" customWidth="1"/>
    <col min="4080" max="4080" width="2.33203125" style="7" customWidth="1"/>
    <col min="4081" max="4082" width="9.6640625" style="7" customWidth="1"/>
    <col min="4083" max="4083" width="2.33203125" style="7" customWidth="1"/>
    <col min="4084" max="4084" width="16.6640625" style="7" bestFit="1" customWidth="1"/>
    <col min="4085" max="4085" width="15.44140625" style="7" bestFit="1" customWidth="1"/>
    <col min="4086" max="4086" width="2.33203125" style="7" customWidth="1"/>
    <col min="4087" max="4088" width="9.6640625" style="7" customWidth="1"/>
    <col min="4089" max="4089" width="2.33203125" style="7" customWidth="1"/>
    <col min="4090" max="4090" width="9.6640625" style="7" customWidth="1"/>
    <col min="4091" max="4091" width="12.5546875" style="7" bestFit="1" customWidth="1"/>
    <col min="4092" max="4092" width="2.33203125" style="7" customWidth="1"/>
    <col min="4093" max="4094" width="9.6640625" style="7" customWidth="1"/>
    <col min="4095" max="4095" width="2.33203125" style="7" customWidth="1"/>
    <col min="4096" max="4096" width="9.6640625" style="7" customWidth="1"/>
    <col min="4097" max="4097" width="12.5546875" style="7" bestFit="1" customWidth="1"/>
    <col min="4098" max="4098" width="2.33203125" style="7" customWidth="1"/>
    <col min="4099" max="4100" width="9.6640625" style="7" customWidth="1"/>
    <col min="4101" max="4101" width="2.33203125" style="7" customWidth="1"/>
    <col min="4102" max="4102" width="9.6640625" style="7" customWidth="1"/>
    <col min="4103" max="4103" width="12.5546875" style="7" bestFit="1" customWidth="1"/>
    <col min="4104" max="4104" width="2.33203125" style="7" customWidth="1"/>
    <col min="4105" max="4106" width="9.6640625" style="7" customWidth="1"/>
    <col min="4107" max="4107" width="2.33203125" style="7" customWidth="1"/>
    <col min="4108" max="4108" width="16.6640625" style="7" bestFit="1" customWidth="1"/>
    <col min="4109" max="4109" width="15.44140625" style="7" bestFit="1" customWidth="1"/>
    <col min="4110" max="4110" width="2.33203125" style="7" customWidth="1"/>
    <col min="4111" max="4112" width="9.6640625" style="7" customWidth="1"/>
    <col min="4113" max="4113" width="2.33203125" style="7" customWidth="1"/>
    <col min="4114" max="4114" width="9.6640625" style="7" customWidth="1"/>
    <col min="4115" max="4115" width="12.5546875" style="7" bestFit="1" customWidth="1"/>
    <col min="4116" max="4116" width="2.33203125" style="7" customWidth="1"/>
    <col min="4117" max="4118" width="9.6640625" style="7" customWidth="1"/>
    <col min="4119" max="4119" width="2.33203125" style="7" customWidth="1"/>
    <col min="4120" max="4120" width="16.6640625" style="7" bestFit="1" customWidth="1"/>
    <col min="4121" max="4121" width="15.44140625" style="7" bestFit="1" customWidth="1"/>
    <col min="4122" max="4122" width="2.33203125" style="7" customWidth="1"/>
    <col min="4123" max="4124" width="9.6640625" style="7" customWidth="1"/>
    <col min="4125" max="4125" width="2.33203125" style="7" customWidth="1"/>
    <col min="4126" max="4126" width="9.6640625" style="7" customWidth="1"/>
    <col min="4127" max="4127" width="12.5546875" style="7" bestFit="1" customWidth="1"/>
    <col min="4128" max="4128" width="2.33203125" style="7" customWidth="1"/>
    <col min="4129" max="4129" width="12.44140625" style="7" customWidth="1"/>
    <col min="4130" max="4130" width="11" style="7" customWidth="1"/>
    <col min="4131" max="4131" width="2.33203125" style="7" customWidth="1"/>
    <col min="4132" max="4132" width="16.6640625" style="7" bestFit="1" customWidth="1"/>
    <col min="4133" max="4133" width="15.44140625" style="7" bestFit="1" customWidth="1"/>
    <col min="4134" max="4134" width="2.33203125" style="7" customWidth="1"/>
    <col min="4135" max="4135" width="14" style="7" bestFit="1" customWidth="1"/>
    <col min="4136" max="4136" width="13.88671875" style="7" bestFit="1" customWidth="1"/>
    <col min="4137" max="4137" width="2.33203125" style="7" customWidth="1"/>
    <col min="4138" max="4138" width="16.6640625" style="7" bestFit="1" customWidth="1"/>
    <col min="4139" max="4139" width="15.44140625" style="7" bestFit="1" customWidth="1"/>
    <col min="4140" max="4323" width="9.109375" style="7"/>
    <col min="4324" max="4324" width="2.33203125" style="7" customWidth="1"/>
    <col min="4325" max="4326" width="9.6640625" style="7" customWidth="1"/>
    <col min="4327" max="4327" width="1.88671875" style="7" customWidth="1"/>
    <col min="4328" max="4328" width="16.6640625" style="7" bestFit="1" customWidth="1"/>
    <col min="4329" max="4329" width="12.5546875" style="7" bestFit="1" customWidth="1"/>
    <col min="4330" max="4330" width="2.33203125" style="7" customWidth="1"/>
    <col min="4331" max="4332" width="9.6640625" style="7" customWidth="1"/>
    <col min="4333" max="4333" width="1.6640625" style="7" customWidth="1"/>
    <col min="4334" max="4334" width="16.6640625" style="7" bestFit="1" customWidth="1"/>
    <col min="4335" max="4335" width="15.44140625" style="7" bestFit="1" customWidth="1"/>
    <col min="4336" max="4336" width="2.33203125" style="7" customWidth="1"/>
    <col min="4337" max="4338" width="9.6640625" style="7" customWidth="1"/>
    <col min="4339" max="4339" width="2.33203125" style="7" customWidth="1"/>
    <col min="4340" max="4340" width="16.6640625" style="7" bestFit="1" customWidth="1"/>
    <col min="4341" max="4341" width="15.44140625" style="7" bestFit="1" customWidth="1"/>
    <col min="4342" max="4342" width="2.33203125" style="7" customWidth="1"/>
    <col min="4343" max="4344" width="9.6640625" style="7" customWidth="1"/>
    <col min="4345" max="4345" width="2.33203125" style="7" customWidth="1"/>
    <col min="4346" max="4346" width="9.6640625" style="7" customWidth="1"/>
    <col min="4347" max="4347" width="12.5546875" style="7" bestFit="1" customWidth="1"/>
    <col min="4348" max="4348" width="2.33203125" style="7" customWidth="1"/>
    <col min="4349" max="4350" width="9.6640625" style="7" customWidth="1"/>
    <col min="4351" max="4351" width="2.33203125" style="7" customWidth="1"/>
    <col min="4352" max="4352" width="9.6640625" style="7" customWidth="1"/>
    <col min="4353" max="4353" width="12.5546875" style="7" bestFit="1" customWidth="1"/>
    <col min="4354" max="4354" width="2.33203125" style="7" customWidth="1"/>
    <col min="4355" max="4356" width="9.6640625" style="7" customWidth="1"/>
    <col min="4357" max="4357" width="2.33203125" style="7" customWidth="1"/>
    <col min="4358" max="4358" width="9.6640625" style="7" customWidth="1"/>
    <col min="4359" max="4359" width="12.5546875" style="7" bestFit="1" customWidth="1"/>
    <col min="4360" max="4360" width="2.33203125" style="7" customWidth="1"/>
    <col min="4361" max="4362" width="9.6640625" style="7" customWidth="1"/>
    <col min="4363" max="4363" width="2.33203125" style="7" customWidth="1"/>
    <col min="4364" max="4364" width="16.6640625" style="7" bestFit="1" customWidth="1"/>
    <col min="4365" max="4365" width="15.44140625" style="7" bestFit="1" customWidth="1"/>
    <col min="4366" max="4366" width="2.33203125" style="7" customWidth="1"/>
    <col min="4367" max="4368" width="9.6640625" style="7" customWidth="1"/>
    <col min="4369" max="4369" width="2.33203125" style="7" customWidth="1"/>
    <col min="4370" max="4370" width="9.6640625" style="7" customWidth="1"/>
    <col min="4371" max="4371" width="12.5546875" style="7" bestFit="1" customWidth="1"/>
    <col min="4372" max="4372" width="2.33203125" style="7" customWidth="1"/>
    <col min="4373" max="4374" width="9.6640625" style="7" customWidth="1"/>
    <col min="4375" max="4375" width="2.33203125" style="7" customWidth="1"/>
    <col min="4376" max="4376" width="16.6640625" style="7" bestFit="1" customWidth="1"/>
    <col min="4377" max="4377" width="15.44140625" style="7" bestFit="1" customWidth="1"/>
    <col min="4378" max="4378" width="2.33203125" style="7" customWidth="1"/>
    <col min="4379" max="4380" width="9.6640625" style="7" customWidth="1"/>
    <col min="4381" max="4381" width="2.33203125" style="7" customWidth="1"/>
    <col min="4382" max="4382" width="9.6640625" style="7" customWidth="1"/>
    <col min="4383" max="4383" width="12.5546875" style="7" bestFit="1" customWidth="1"/>
    <col min="4384" max="4384" width="2.33203125" style="7" customWidth="1"/>
    <col min="4385" max="4385" width="12.44140625" style="7" customWidth="1"/>
    <col min="4386" max="4386" width="11" style="7" customWidth="1"/>
    <col min="4387" max="4387" width="2.33203125" style="7" customWidth="1"/>
    <col min="4388" max="4388" width="16.6640625" style="7" bestFit="1" customWidth="1"/>
    <col min="4389" max="4389" width="15.44140625" style="7" bestFit="1" customWidth="1"/>
    <col min="4390" max="4390" width="2.33203125" style="7" customWidth="1"/>
    <col min="4391" max="4391" width="14" style="7" bestFit="1" customWidth="1"/>
    <col min="4392" max="4392" width="13.88671875" style="7" bestFit="1" customWidth="1"/>
    <col min="4393" max="4393" width="2.33203125" style="7" customWidth="1"/>
    <col min="4394" max="4394" width="16.6640625" style="7" bestFit="1" customWidth="1"/>
    <col min="4395" max="4395" width="15.44140625" style="7" bestFit="1" customWidth="1"/>
    <col min="4396" max="4579" width="9.109375" style="7"/>
    <col min="4580" max="4580" width="2.33203125" style="7" customWidth="1"/>
    <col min="4581" max="4582" width="9.6640625" style="7" customWidth="1"/>
    <col min="4583" max="4583" width="1.88671875" style="7" customWidth="1"/>
    <col min="4584" max="4584" width="16.6640625" style="7" bestFit="1" customWidth="1"/>
    <col min="4585" max="4585" width="12.5546875" style="7" bestFit="1" customWidth="1"/>
    <col min="4586" max="4586" width="2.33203125" style="7" customWidth="1"/>
    <col min="4587" max="4588" width="9.6640625" style="7" customWidth="1"/>
    <col min="4589" max="4589" width="1.6640625" style="7" customWidth="1"/>
    <col min="4590" max="4590" width="16.6640625" style="7" bestFit="1" customWidth="1"/>
    <col min="4591" max="4591" width="15.44140625" style="7" bestFit="1" customWidth="1"/>
    <col min="4592" max="4592" width="2.33203125" style="7" customWidth="1"/>
    <col min="4593" max="4594" width="9.6640625" style="7" customWidth="1"/>
    <col min="4595" max="4595" width="2.33203125" style="7" customWidth="1"/>
    <col min="4596" max="4596" width="16.6640625" style="7" bestFit="1" customWidth="1"/>
    <col min="4597" max="4597" width="15.44140625" style="7" bestFit="1" customWidth="1"/>
    <col min="4598" max="4598" width="2.33203125" style="7" customWidth="1"/>
    <col min="4599" max="4600" width="9.6640625" style="7" customWidth="1"/>
    <col min="4601" max="4601" width="2.33203125" style="7" customWidth="1"/>
    <col min="4602" max="4602" width="9.6640625" style="7" customWidth="1"/>
    <col min="4603" max="4603" width="12.5546875" style="7" bestFit="1" customWidth="1"/>
    <col min="4604" max="4604" width="2.33203125" style="7" customWidth="1"/>
    <col min="4605" max="4606" width="9.6640625" style="7" customWidth="1"/>
    <col min="4607" max="4607" width="2.33203125" style="7" customWidth="1"/>
    <col min="4608" max="4608" width="9.6640625" style="7" customWidth="1"/>
    <col min="4609" max="4609" width="12.5546875" style="7" bestFit="1" customWidth="1"/>
    <col min="4610" max="4610" width="2.33203125" style="7" customWidth="1"/>
    <col min="4611" max="4612" width="9.6640625" style="7" customWidth="1"/>
    <col min="4613" max="4613" width="2.33203125" style="7" customWidth="1"/>
    <col min="4614" max="4614" width="9.6640625" style="7" customWidth="1"/>
    <col min="4615" max="4615" width="12.5546875" style="7" bestFit="1" customWidth="1"/>
    <col min="4616" max="4616" width="2.33203125" style="7" customWidth="1"/>
    <col min="4617" max="4618" width="9.6640625" style="7" customWidth="1"/>
    <col min="4619" max="4619" width="2.33203125" style="7" customWidth="1"/>
    <col min="4620" max="4620" width="16.6640625" style="7" bestFit="1" customWidth="1"/>
    <col min="4621" max="4621" width="15.44140625" style="7" bestFit="1" customWidth="1"/>
    <col min="4622" max="4622" width="2.33203125" style="7" customWidth="1"/>
    <col min="4623" max="4624" width="9.6640625" style="7" customWidth="1"/>
    <col min="4625" max="4625" width="2.33203125" style="7" customWidth="1"/>
    <col min="4626" max="4626" width="9.6640625" style="7" customWidth="1"/>
    <col min="4627" max="4627" width="12.5546875" style="7" bestFit="1" customWidth="1"/>
    <col min="4628" max="4628" width="2.33203125" style="7" customWidth="1"/>
    <col min="4629" max="4630" width="9.6640625" style="7" customWidth="1"/>
    <col min="4631" max="4631" width="2.33203125" style="7" customWidth="1"/>
    <col min="4632" max="4632" width="16.6640625" style="7" bestFit="1" customWidth="1"/>
    <col min="4633" max="4633" width="15.44140625" style="7" bestFit="1" customWidth="1"/>
    <col min="4634" max="4634" width="2.33203125" style="7" customWidth="1"/>
    <col min="4635" max="4636" width="9.6640625" style="7" customWidth="1"/>
    <col min="4637" max="4637" width="2.33203125" style="7" customWidth="1"/>
    <col min="4638" max="4638" width="9.6640625" style="7" customWidth="1"/>
    <col min="4639" max="4639" width="12.5546875" style="7" bestFit="1" customWidth="1"/>
    <col min="4640" max="4640" width="2.33203125" style="7" customWidth="1"/>
    <col min="4641" max="4641" width="12.44140625" style="7" customWidth="1"/>
    <col min="4642" max="4642" width="11" style="7" customWidth="1"/>
    <col min="4643" max="4643" width="2.33203125" style="7" customWidth="1"/>
    <col min="4644" max="4644" width="16.6640625" style="7" bestFit="1" customWidth="1"/>
    <col min="4645" max="4645" width="15.44140625" style="7" bestFit="1" customWidth="1"/>
    <col min="4646" max="4646" width="2.33203125" style="7" customWidth="1"/>
    <col min="4647" max="4647" width="14" style="7" bestFit="1" customWidth="1"/>
    <col min="4648" max="4648" width="13.88671875" style="7" bestFit="1" customWidth="1"/>
    <col min="4649" max="4649" width="2.33203125" style="7" customWidth="1"/>
    <col min="4650" max="4650" width="16.6640625" style="7" bestFit="1" customWidth="1"/>
    <col min="4651" max="4651" width="15.44140625" style="7" bestFit="1" customWidth="1"/>
    <col min="4652" max="4835" width="9.109375" style="7"/>
    <col min="4836" max="4836" width="2.33203125" style="7" customWidth="1"/>
    <col min="4837" max="4838" width="9.6640625" style="7" customWidth="1"/>
    <col min="4839" max="4839" width="1.88671875" style="7" customWidth="1"/>
    <col min="4840" max="4840" width="16.6640625" style="7" bestFit="1" customWidth="1"/>
    <col min="4841" max="4841" width="12.5546875" style="7" bestFit="1" customWidth="1"/>
    <col min="4842" max="4842" width="2.33203125" style="7" customWidth="1"/>
    <col min="4843" max="4844" width="9.6640625" style="7" customWidth="1"/>
    <col min="4845" max="4845" width="1.6640625" style="7" customWidth="1"/>
    <col min="4846" max="4846" width="16.6640625" style="7" bestFit="1" customWidth="1"/>
    <col min="4847" max="4847" width="15.44140625" style="7" bestFit="1" customWidth="1"/>
    <col min="4848" max="4848" width="2.33203125" style="7" customWidth="1"/>
    <col min="4849" max="4850" width="9.6640625" style="7" customWidth="1"/>
    <col min="4851" max="4851" width="2.33203125" style="7" customWidth="1"/>
    <col min="4852" max="4852" width="16.6640625" style="7" bestFit="1" customWidth="1"/>
    <col min="4853" max="4853" width="15.44140625" style="7" bestFit="1" customWidth="1"/>
    <col min="4854" max="4854" width="2.33203125" style="7" customWidth="1"/>
    <col min="4855" max="4856" width="9.6640625" style="7" customWidth="1"/>
    <col min="4857" max="4857" width="2.33203125" style="7" customWidth="1"/>
    <col min="4858" max="4858" width="9.6640625" style="7" customWidth="1"/>
    <col min="4859" max="4859" width="12.5546875" style="7" bestFit="1" customWidth="1"/>
    <col min="4860" max="4860" width="2.33203125" style="7" customWidth="1"/>
    <col min="4861" max="4862" width="9.6640625" style="7" customWidth="1"/>
    <col min="4863" max="4863" width="2.33203125" style="7" customWidth="1"/>
    <col min="4864" max="4864" width="9.6640625" style="7" customWidth="1"/>
    <col min="4865" max="4865" width="12.5546875" style="7" bestFit="1" customWidth="1"/>
    <col min="4866" max="4866" width="2.33203125" style="7" customWidth="1"/>
    <col min="4867" max="4868" width="9.6640625" style="7" customWidth="1"/>
    <col min="4869" max="4869" width="2.33203125" style="7" customWidth="1"/>
    <col min="4870" max="4870" width="9.6640625" style="7" customWidth="1"/>
    <col min="4871" max="4871" width="12.5546875" style="7" bestFit="1" customWidth="1"/>
    <col min="4872" max="4872" width="2.33203125" style="7" customWidth="1"/>
    <col min="4873" max="4874" width="9.6640625" style="7" customWidth="1"/>
    <col min="4875" max="4875" width="2.33203125" style="7" customWidth="1"/>
    <col min="4876" max="4876" width="16.6640625" style="7" bestFit="1" customWidth="1"/>
    <col min="4877" max="4877" width="15.44140625" style="7" bestFit="1" customWidth="1"/>
    <col min="4878" max="4878" width="2.33203125" style="7" customWidth="1"/>
    <col min="4879" max="4880" width="9.6640625" style="7" customWidth="1"/>
    <col min="4881" max="4881" width="2.33203125" style="7" customWidth="1"/>
    <col min="4882" max="4882" width="9.6640625" style="7" customWidth="1"/>
    <col min="4883" max="4883" width="12.5546875" style="7" bestFit="1" customWidth="1"/>
    <col min="4884" max="4884" width="2.33203125" style="7" customWidth="1"/>
    <col min="4885" max="4886" width="9.6640625" style="7" customWidth="1"/>
    <col min="4887" max="4887" width="2.33203125" style="7" customWidth="1"/>
    <col min="4888" max="4888" width="16.6640625" style="7" bestFit="1" customWidth="1"/>
    <col min="4889" max="4889" width="15.44140625" style="7" bestFit="1" customWidth="1"/>
    <col min="4890" max="4890" width="2.33203125" style="7" customWidth="1"/>
    <col min="4891" max="4892" width="9.6640625" style="7" customWidth="1"/>
    <col min="4893" max="4893" width="2.33203125" style="7" customWidth="1"/>
    <col min="4894" max="4894" width="9.6640625" style="7" customWidth="1"/>
    <col min="4895" max="4895" width="12.5546875" style="7" bestFit="1" customWidth="1"/>
    <col min="4896" max="4896" width="2.33203125" style="7" customWidth="1"/>
    <col min="4897" max="4897" width="12.44140625" style="7" customWidth="1"/>
    <col min="4898" max="4898" width="11" style="7" customWidth="1"/>
    <col min="4899" max="4899" width="2.33203125" style="7" customWidth="1"/>
    <col min="4900" max="4900" width="16.6640625" style="7" bestFit="1" customWidth="1"/>
    <col min="4901" max="4901" width="15.44140625" style="7" bestFit="1" customWidth="1"/>
    <col min="4902" max="4902" width="2.33203125" style="7" customWidth="1"/>
    <col min="4903" max="4903" width="14" style="7" bestFit="1" customWidth="1"/>
    <col min="4904" max="4904" width="13.88671875" style="7" bestFit="1" customWidth="1"/>
    <col min="4905" max="4905" width="2.33203125" style="7" customWidth="1"/>
    <col min="4906" max="4906" width="16.6640625" style="7" bestFit="1" customWidth="1"/>
    <col min="4907" max="4907" width="15.44140625" style="7" bestFit="1" customWidth="1"/>
    <col min="4908" max="5091" width="9.109375" style="7"/>
    <col min="5092" max="5092" width="2.33203125" style="7" customWidth="1"/>
    <col min="5093" max="5094" width="9.6640625" style="7" customWidth="1"/>
    <col min="5095" max="5095" width="1.88671875" style="7" customWidth="1"/>
    <col min="5096" max="5096" width="16.6640625" style="7" bestFit="1" customWidth="1"/>
    <col min="5097" max="5097" width="12.5546875" style="7" bestFit="1" customWidth="1"/>
    <col min="5098" max="5098" width="2.33203125" style="7" customWidth="1"/>
    <col min="5099" max="5100" width="9.6640625" style="7" customWidth="1"/>
    <col min="5101" max="5101" width="1.6640625" style="7" customWidth="1"/>
    <col min="5102" max="5102" width="16.6640625" style="7" bestFit="1" customWidth="1"/>
    <col min="5103" max="5103" width="15.44140625" style="7" bestFit="1" customWidth="1"/>
    <col min="5104" max="5104" width="2.33203125" style="7" customWidth="1"/>
    <col min="5105" max="5106" width="9.6640625" style="7" customWidth="1"/>
    <col min="5107" max="5107" width="2.33203125" style="7" customWidth="1"/>
    <col min="5108" max="5108" width="16.6640625" style="7" bestFit="1" customWidth="1"/>
    <col min="5109" max="5109" width="15.44140625" style="7" bestFit="1" customWidth="1"/>
    <col min="5110" max="5110" width="2.33203125" style="7" customWidth="1"/>
    <col min="5111" max="5112" width="9.6640625" style="7" customWidth="1"/>
    <col min="5113" max="5113" width="2.33203125" style="7" customWidth="1"/>
    <col min="5114" max="5114" width="9.6640625" style="7" customWidth="1"/>
    <col min="5115" max="5115" width="12.5546875" style="7" bestFit="1" customWidth="1"/>
    <col min="5116" max="5116" width="2.33203125" style="7" customWidth="1"/>
    <col min="5117" max="5118" width="9.6640625" style="7" customWidth="1"/>
    <col min="5119" max="5119" width="2.33203125" style="7" customWidth="1"/>
    <col min="5120" max="5120" width="9.6640625" style="7" customWidth="1"/>
    <col min="5121" max="5121" width="12.5546875" style="7" bestFit="1" customWidth="1"/>
    <col min="5122" max="5122" width="2.33203125" style="7" customWidth="1"/>
    <col min="5123" max="5124" width="9.6640625" style="7" customWidth="1"/>
    <col min="5125" max="5125" width="2.33203125" style="7" customWidth="1"/>
    <col min="5126" max="5126" width="9.6640625" style="7" customWidth="1"/>
    <col min="5127" max="5127" width="12.5546875" style="7" bestFit="1" customWidth="1"/>
    <col min="5128" max="5128" width="2.33203125" style="7" customWidth="1"/>
    <col min="5129" max="5130" width="9.6640625" style="7" customWidth="1"/>
    <col min="5131" max="5131" width="2.33203125" style="7" customWidth="1"/>
    <col min="5132" max="5132" width="16.6640625" style="7" bestFit="1" customWidth="1"/>
    <col min="5133" max="5133" width="15.44140625" style="7" bestFit="1" customWidth="1"/>
    <col min="5134" max="5134" width="2.33203125" style="7" customWidth="1"/>
    <col min="5135" max="5136" width="9.6640625" style="7" customWidth="1"/>
    <col min="5137" max="5137" width="2.33203125" style="7" customWidth="1"/>
    <col min="5138" max="5138" width="9.6640625" style="7" customWidth="1"/>
    <col min="5139" max="5139" width="12.5546875" style="7" bestFit="1" customWidth="1"/>
    <col min="5140" max="5140" width="2.33203125" style="7" customWidth="1"/>
    <col min="5141" max="5142" width="9.6640625" style="7" customWidth="1"/>
    <col min="5143" max="5143" width="2.33203125" style="7" customWidth="1"/>
    <col min="5144" max="5144" width="16.6640625" style="7" bestFit="1" customWidth="1"/>
    <col min="5145" max="5145" width="15.44140625" style="7" bestFit="1" customWidth="1"/>
    <col min="5146" max="5146" width="2.33203125" style="7" customWidth="1"/>
    <col min="5147" max="5148" width="9.6640625" style="7" customWidth="1"/>
    <col min="5149" max="5149" width="2.33203125" style="7" customWidth="1"/>
    <col min="5150" max="5150" width="9.6640625" style="7" customWidth="1"/>
    <col min="5151" max="5151" width="12.5546875" style="7" bestFit="1" customWidth="1"/>
    <col min="5152" max="5152" width="2.33203125" style="7" customWidth="1"/>
    <col min="5153" max="5153" width="12.44140625" style="7" customWidth="1"/>
    <col min="5154" max="5154" width="11" style="7" customWidth="1"/>
    <col min="5155" max="5155" width="2.33203125" style="7" customWidth="1"/>
    <col min="5156" max="5156" width="16.6640625" style="7" bestFit="1" customWidth="1"/>
    <col min="5157" max="5157" width="15.44140625" style="7" bestFit="1" customWidth="1"/>
    <col min="5158" max="5158" width="2.33203125" style="7" customWidth="1"/>
    <col min="5159" max="5159" width="14" style="7" bestFit="1" customWidth="1"/>
    <col min="5160" max="5160" width="13.88671875" style="7" bestFit="1" customWidth="1"/>
    <col min="5161" max="5161" width="2.33203125" style="7" customWidth="1"/>
    <col min="5162" max="5162" width="16.6640625" style="7" bestFit="1" customWidth="1"/>
    <col min="5163" max="5163" width="15.44140625" style="7" bestFit="1" customWidth="1"/>
    <col min="5164" max="5347" width="9.109375" style="7"/>
    <col min="5348" max="5348" width="2.33203125" style="7" customWidth="1"/>
    <col min="5349" max="5350" width="9.6640625" style="7" customWidth="1"/>
    <col min="5351" max="5351" width="1.88671875" style="7" customWidth="1"/>
    <col min="5352" max="5352" width="16.6640625" style="7" bestFit="1" customWidth="1"/>
    <col min="5353" max="5353" width="12.5546875" style="7" bestFit="1" customWidth="1"/>
    <col min="5354" max="5354" width="2.33203125" style="7" customWidth="1"/>
    <col min="5355" max="5356" width="9.6640625" style="7" customWidth="1"/>
    <col min="5357" max="5357" width="1.6640625" style="7" customWidth="1"/>
    <col min="5358" max="5358" width="16.6640625" style="7" bestFit="1" customWidth="1"/>
    <col min="5359" max="5359" width="15.44140625" style="7" bestFit="1" customWidth="1"/>
    <col min="5360" max="5360" width="2.33203125" style="7" customWidth="1"/>
    <col min="5361" max="5362" width="9.6640625" style="7" customWidth="1"/>
    <col min="5363" max="5363" width="2.33203125" style="7" customWidth="1"/>
    <col min="5364" max="5364" width="16.6640625" style="7" bestFit="1" customWidth="1"/>
    <col min="5365" max="5365" width="15.44140625" style="7" bestFit="1" customWidth="1"/>
    <col min="5366" max="5366" width="2.33203125" style="7" customWidth="1"/>
    <col min="5367" max="5368" width="9.6640625" style="7" customWidth="1"/>
    <col min="5369" max="5369" width="2.33203125" style="7" customWidth="1"/>
    <col min="5370" max="5370" width="9.6640625" style="7" customWidth="1"/>
    <col min="5371" max="5371" width="12.5546875" style="7" bestFit="1" customWidth="1"/>
    <col min="5372" max="5372" width="2.33203125" style="7" customWidth="1"/>
    <col min="5373" max="5374" width="9.6640625" style="7" customWidth="1"/>
    <col min="5375" max="5375" width="2.33203125" style="7" customWidth="1"/>
    <col min="5376" max="5376" width="9.6640625" style="7" customWidth="1"/>
    <col min="5377" max="5377" width="12.5546875" style="7" bestFit="1" customWidth="1"/>
    <col min="5378" max="5378" width="2.33203125" style="7" customWidth="1"/>
    <col min="5379" max="5380" width="9.6640625" style="7" customWidth="1"/>
    <col min="5381" max="5381" width="2.33203125" style="7" customWidth="1"/>
    <col min="5382" max="5382" width="9.6640625" style="7" customWidth="1"/>
    <col min="5383" max="5383" width="12.5546875" style="7" bestFit="1" customWidth="1"/>
    <col min="5384" max="5384" width="2.33203125" style="7" customWidth="1"/>
    <col min="5385" max="5386" width="9.6640625" style="7" customWidth="1"/>
    <col min="5387" max="5387" width="2.33203125" style="7" customWidth="1"/>
    <col min="5388" max="5388" width="16.6640625" style="7" bestFit="1" customWidth="1"/>
    <col min="5389" max="5389" width="15.44140625" style="7" bestFit="1" customWidth="1"/>
    <col min="5390" max="5390" width="2.33203125" style="7" customWidth="1"/>
    <col min="5391" max="5392" width="9.6640625" style="7" customWidth="1"/>
    <col min="5393" max="5393" width="2.33203125" style="7" customWidth="1"/>
    <col min="5394" max="5394" width="9.6640625" style="7" customWidth="1"/>
    <col min="5395" max="5395" width="12.5546875" style="7" bestFit="1" customWidth="1"/>
    <col min="5396" max="5396" width="2.33203125" style="7" customWidth="1"/>
    <col min="5397" max="5398" width="9.6640625" style="7" customWidth="1"/>
    <col min="5399" max="5399" width="2.33203125" style="7" customWidth="1"/>
    <col min="5400" max="5400" width="16.6640625" style="7" bestFit="1" customWidth="1"/>
    <col min="5401" max="5401" width="15.44140625" style="7" bestFit="1" customWidth="1"/>
    <col min="5402" max="5402" width="2.33203125" style="7" customWidth="1"/>
    <col min="5403" max="5404" width="9.6640625" style="7" customWidth="1"/>
    <col min="5405" max="5405" width="2.33203125" style="7" customWidth="1"/>
    <col min="5406" max="5406" width="9.6640625" style="7" customWidth="1"/>
    <col min="5407" max="5407" width="12.5546875" style="7" bestFit="1" customWidth="1"/>
    <col min="5408" max="5408" width="2.33203125" style="7" customWidth="1"/>
    <col min="5409" max="5409" width="12.44140625" style="7" customWidth="1"/>
    <col min="5410" max="5410" width="11" style="7" customWidth="1"/>
    <col min="5411" max="5411" width="2.33203125" style="7" customWidth="1"/>
    <col min="5412" max="5412" width="16.6640625" style="7" bestFit="1" customWidth="1"/>
    <col min="5413" max="5413" width="15.44140625" style="7" bestFit="1" customWidth="1"/>
    <col min="5414" max="5414" width="2.33203125" style="7" customWidth="1"/>
    <col min="5415" max="5415" width="14" style="7" bestFit="1" customWidth="1"/>
    <col min="5416" max="5416" width="13.88671875" style="7" bestFit="1" customWidth="1"/>
    <col min="5417" max="5417" width="2.33203125" style="7" customWidth="1"/>
    <col min="5418" max="5418" width="16.6640625" style="7" bestFit="1" customWidth="1"/>
    <col min="5419" max="5419" width="15.44140625" style="7" bestFit="1" customWidth="1"/>
    <col min="5420" max="5603" width="9.109375" style="7"/>
    <col min="5604" max="5604" width="2.33203125" style="7" customWidth="1"/>
    <col min="5605" max="5606" width="9.6640625" style="7" customWidth="1"/>
    <col min="5607" max="5607" width="1.88671875" style="7" customWidth="1"/>
    <col min="5608" max="5608" width="16.6640625" style="7" bestFit="1" customWidth="1"/>
    <col min="5609" max="5609" width="12.5546875" style="7" bestFit="1" customWidth="1"/>
    <col min="5610" max="5610" width="2.33203125" style="7" customWidth="1"/>
    <col min="5611" max="5612" width="9.6640625" style="7" customWidth="1"/>
    <col min="5613" max="5613" width="1.6640625" style="7" customWidth="1"/>
    <col min="5614" max="5614" width="16.6640625" style="7" bestFit="1" customWidth="1"/>
    <col min="5615" max="5615" width="15.44140625" style="7" bestFit="1" customWidth="1"/>
    <col min="5616" max="5616" width="2.33203125" style="7" customWidth="1"/>
    <col min="5617" max="5618" width="9.6640625" style="7" customWidth="1"/>
    <col min="5619" max="5619" width="2.33203125" style="7" customWidth="1"/>
    <col min="5620" max="5620" width="16.6640625" style="7" bestFit="1" customWidth="1"/>
    <col min="5621" max="5621" width="15.44140625" style="7" bestFit="1" customWidth="1"/>
    <col min="5622" max="5622" width="2.33203125" style="7" customWidth="1"/>
    <col min="5623" max="5624" width="9.6640625" style="7" customWidth="1"/>
    <col min="5625" max="5625" width="2.33203125" style="7" customWidth="1"/>
    <col min="5626" max="5626" width="9.6640625" style="7" customWidth="1"/>
    <col min="5627" max="5627" width="12.5546875" style="7" bestFit="1" customWidth="1"/>
    <col min="5628" max="5628" width="2.33203125" style="7" customWidth="1"/>
    <col min="5629" max="5630" width="9.6640625" style="7" customWidth="1"/>
    <col min="5631" max="5631" width="2.33203125" style="7" customWidth="1"/>
    <col min="5632" max="5632" width="9.6640625" style="7" customWidth="1"/>
    <col min="5633" max="5633" width="12.5546875" style="7" bestFit="1" customWidth="1"/>
    <col min="5634" max="5634" width="2.33203125" style="7" customWidth="1"/>
    <col min="5635" max="5636" width="9.6640625" style="7" customWidth="1"/>
    <col min="5637" max="5637" width="2.33203125" style="7" customWidth="1"/>
    <col min="5638" max="5638" width="9.6640625" style="7" customWidth="1"/>
    <col min="5639" max="5639" width="12.5546875" style="7" bestFit="1" customWidth="1"/>
    <col min="5640" max="5640" width="2.33203125" style="7" customWidth="1"/>
    <col min="5641" max="5642" width="9.6640625" style="7" customWidth="1"/>
    <col min="5643" max="5643" width="2.33203125" style="7" customWidth="1"/>
    <col min="5644" max="5644" width="16.6640625" style="7" bestFit="1" customWidth="1"/>
    <col min="5645" max="5645" width="15.44140625" style="7" bestFit="1" customWidth="1"/>
    <col min="5646" max="5646" width="2.33203125" style="7" customWidth="1"/>
    <col min="5647" max="5648" width="9.6640625" style="7" customWidth="1"/>
    <col min="5649" max="5649" width="2.33203125" style="7" customWidth="1"/>
    <col min="5650" max="5650" width="9.6640625" style="7" customWidth="1"/>
    <col min="5651" max="5651" width="12.5546875" style="7" bestFit="1" customWidth="1"/>
    <col min="5652" max="5652" width="2.33203125" style="7" customWidth="1"/>
    <col min="5653" max="5654" width="9.6640625" style="7" customWidth="1"/>
    <col min="5655" max="5655" width="2.33203125" style="7" customWidth="1"/>
    <col min="5656" max="5656" width="16.6640625" style="7" bestFit="1" customWidth="1"/>
    <col min="5657" max="5657" width="15.44140625" style="7" bestFit="1" customWidth="1"/>
    <col min="5658" max="5658" width="2.33203125" style="7" customWidth="1"/>
    <col min="5659" max="5660" width="9.6640625" style="7" customWidth="1"/>
    <col min="5661" max="5661" width="2.33203125" style="7" customWidth="1"/>
    <col min="5662" max="5662" width="9.6640625" style="7" customWidth="1"/>
    <col min="5663" max="5663" width="12.5546875" style="7" bestFit="1" customWidth="1"/>
    <col min="5664" max="5664" width="2.33203125" style="7" customWidth="1"/>
    <col min="5665" max="5665" width="12.44140625" style="7" customWidth="1"/>
    <col min="5666" max="5666" width="11" style="7" customWidth="1"/>
    <col min="5667" max="5667" width="2.33203125" style="7" customWidth="1"/>
    <col min="5668" max="5668" width="16.6640625" style="7" bestFit="1" customWidth="1"/>
    <col min="5669" max="5669" width="15.44140625" style="7" bestFit="1" customWidth="1"/>
    <col min="5670" max="5670" width="2.33203125" style="7" customWidth="1"/>
    <col min="5671" max="5671" width="14" style="7" bestFit="1" customWidth="1"/>
    <col min="5672" max="5672" width="13.88671875" style="7" bestFit="1" customWidth="1"/>
    <col min="5673" max="5673" width="2.33203125" style="7" customWidth="1"/>
    <col min="5674" max="5674" width="16.6640625" style="7" bestFit="1" customWidth="1"/>
    <col min="5675" max="5675" width="15.44140625" style="7" bestFit="1" customWidth="1"/>
    <col min="5676" max="5859" width="9.109375" style="7"/>
    <col min="5860" max="5860" width="2.33203125" style="7" customWidth="1"/>
    <col min="5861" max="5862" width="9.6640625" style="7" customWidth="1"/>
    <col min="5863" max="5863" width="1.88671875" style="7" customWidth="1"/>
    <col min="5864" max="5864" width="16.6640625" style="7" bestFit="1" customWidth="1"/>
    <col min="5865" max="5865" width="12.5546875" style="7" bestFit="1" customWidth="1"/>
    <col min="5866" max="5866" width="2.33203125" style="7" customWidth="1"/>
    <col min="5867" max="5868" width="9.6640625" style="7" customWidth="1"/>
    <col min="5869" max="5869" width="1.6640625" style="7" customWidth="1"/>
    <col min="5870" max="5870" width="16.6640625" style="7" bestFit="1" customWidth="1"/>
    <col min="5871" max="5871" width="15.44140625" style="7" bestFit="1" customWidth="1"/>
    <col min="5872" max="5872" width="2.33203125" style="7" customWidth="1"/>
    <col min="5873" max="5874" width="9.6640625" style="7" customWidth="1"/>
    <col min="5875" max="5875" width="2.33203125" style="7" customWidth="1"/>
    <col min="5876" max="5876" width="16.6640625" style="7" bestFit="1" customWidth="1"/>
    <col min="5877" max="5877" width="15.44140625" style="7" bestFit="1" customWidth="1"/>
    <col min="5878" max="5878" width="2.33203125" style="7" customWidth="1"/>
    <col min="5879" max="5880" width="9.6640625" style="7" customWidth="1"/>
    <col min="5881" max="5881" width="2.33203125" style="7" customWidth="1"/>
    <col min="5882" max="5882" width="9.6640625" style="7" customWidth="1"/>
    <col min="5883" max="5883" width="12.5546875" style="7" bestFit="1" customWidth="1"/>
    <col min="5884" max="5884" width="2.33203125" style="7" customWidth="1"/>
    <col min="5885" max="5886" width="9.6640625" style="7" customWidth="1"/>
    <col min="5887" max="5887" width="2.33203125" style="7" customWidth="1"/>
    <col min="5888" max="5888" width="9.6640625" style="7" customWidth="1"/>
    <col min="5889" max="5889" width="12.5546875" style="7" bestFit="1" customWidth="1"/>
    <col min="5890" max="5890" width="2.33203125" style="7" customWidth="1"/>
    <col min="5891" max="5892" width="9.6640625" style="7" customWidth="1"/>
    <col min="5893" max="5893" width="2.33203125" style="7" customWidth="1"/>
    <col min="5894" max="5894" width="9.6640625" style="7" customWidth="1"/>
    <col min="5895" max="5895" width="12.5546875" style="7" bestFit="1" customWidth="1"/>
    <col min="5896" max="5896" width="2.33203125" style="7" customWidth="1"/>
    <col min="5897" max="5898" width="9.6640625" style="7" customWidth="1"/>
    <col min="5899" max="5899" width="2.33203125" style="7" customWidth="1"/>
    <col min="5900" max="5900" width="16.6640625" style="7" bestFit="1" customWidth="1"/>
    <col min="5901" max="5901" width="15.44140625" style="7" bestFit="1" customWidth="1"/>
    <col min="5902" max="5902" width="2.33203125" style="7" customWidth="1"/>
    <col min="5903" max="5904" width="9.6640625" style="7" customWidth="1"/>
    <col min="5905" max="5905" width="2.33203125" style="7" customWidth="1"/>
    <col min="5906" max="5906" width="9.6640625" style="7" customWidth="1"/>
    <col min="5907" max="5907" width="12.5546875" style="7" bestFit="1" customWidth="1"/>
    <col min="5908" max="5908" width="2.33203125" style="7" customWidth="1"/>
    <col min="5909" max="5910" width="9.6640625" style="7" customWidth="1"/>
    <col min="5911" max="5911" width="2.33203125" style="7" customWidth="1"/>
    <col min="5912" max="5912" width="16.6640625" style="7" bestFit="1" customWidth="1"/>
    <col min="5913" max="5913" width="15.44140625" style="7" bestFit="1" customWidth="1"/>
    <col min="5914" max="5914" width="2.33203125" style="7" customWidth="1"/>
    <col min="5915" max="5916" width="9.6640625" style="7" customWidth="1"/>
    <col min="5917" max="5917" width="2.33203125" style="7" customWidth="1"/>
    <col min="5918" max="5918" width="9.6640625" style="7" customWidth="1"/>
    <col min="5919" max="5919" width="12.5546875" style="7" bestFit="1" customWidth="1"/>
    <col min="5920" max="5920" width="2.33203125" style="7" customWidth="1"/>
    <col min="5921" max="5921" width="12.44140625" style="7" customWidth="1"/>
    <col min="5922" max="5922" width="11" style="7" customWidth="1"/>
    <col min="5923" max="5923" width="2.33203125" style="7" customWidth="1"/>
    <col min="5924" max="5924" width="16.6640625" style="7" bestFit="1" customWidth="1"/>
    <col min="5925" max="5925" width="15.44140625" style="7" bestFit="1" customWidth="1"/>
    <col min="5926" max="5926" width="2.33203125" style="7" customWidth="1"/>
    <col min="5927" max="5927" width="14" style="7" bestFit="1" customWidth="1"/>
    <col min="5928" max="5928" width="13.88671875" style="7" bestFit="1" customWidth="1"/>
    <col min="5929" max="5929" width="2.33203125" style="7" customWidth="1"/>
    <col min="5930" max="5930" width="16.6640625" style="7" bestFit="1" customWidth="1"/>
    <col min="5931" max="5931" width="15.44140625" style="7" bestFit="1" customWidth="1"/>
    <col min="5932" max="6115" width="9.109375" style="7"/>
    <col min="6116" max="6116" width="2.33203125" style="7" customWidth="1"/>
    <col min="6117" max="6118" width="9.6640625" style="7" customWidth="1"/>
    <col min="6119" max="6119" width="1.88671875" style="7" customWidth="1"/>
    <col min="6120" max="6120" width="16.6640625" style="7" bestFit="1" customWidth="1"/>
    <col min="6121" max="6121" width="12.5546875" style="7" bestFit="1" customWidth="1"/>
    <col min="6122" max="6122" width="2.33203125" style="7" customWidth="1"/>
    <col min="6123" max="6124" width="9.6640625" style="7" customWidth="1"/>
    <col min="6125" max="6125" width="1.6640625" style="7" customWidth="1"/>
    <col min="6126" max="6126" width="16.6640625" style="7" bestFit="1" customWidth="1"/>
    <col min="6127" max="6127" width="15.44140625" style="7" bestFit="1" customWidth="1"/>
    <col min="6128" max="6128" width="2.33203125" style="7" customWidth="1"/>
    <col min="6129" max="6130" width="9.6640625" style="7" customWidth="1"/>
    <col min="6131" max="6131" width="2.33203125" style="7" customWidth="1"/>
    <col min="6132" max="6132" width="16.6640625" style="7" bestFit="1" customWidth="1"/>
    <col min="6133" max="6133" width="15.44140625" style="7" bestFit="1" customWidth="1"/>
    <col min="6134" max="6134" width="2.33203125" style="7" customWidth="1"/>
    <col min="6135" max="6136" width="9.6640625" style="7" customWidth="1"/>
    <col min="6137" max="6137" width="2.33203125" style="7" customWidth="1"/>
    <col min="6138" max="6138" width="9.6640625" style="7" customWidth="1"/>
    <col min="6139" max="6139" width="12.5546875" style="7" bestFit="1" customWidth="1"/>
    <col min="6140" max="6140" width="2.33203125" style="7" customWidth="1"/>
    <col min="6141" max="6142" width="9.6640625" style="7" customWidth="1"/>
    <col min="6143" max="6143" width="2.33203125" style="7" customWidth="1"/>
    <col min="6144" max="6144" width="9.6640625" style="7" customWidth="1"/>
    <col min="6145" max="6145" width="12.5546875" style="7" bestFit="1" customWidth="1"/>
    <col min="6146" max="6146" width="2.33203125" style="7" customWidth="1"/>
    <col min="6147" max="6148" width="9.6640625" style="7" customWidth="1"/>
    <col min="6149" max="6149" width="2.33203125" style="7" customWidth="1"/>
    <col min="6150" max="6150" width="9.6640625" style="7" customWidth="1"/>
    <col min="6151" max="6151" width="12.5546875" style="7" bestFit="1" customWidth="1"/>
    <col min="6152" max="6152" width="2.33203125" style="7" customWidth="1"/>
    <col min="6153" max="6154" width="9.6640625" style="7" customWidth="1"/>
    <col min="6155" max="6155" width="2.33203125" style="7" customWidth="1"/>
    <col min="6156" max="6156" width="16.6640625" style="7" bestFit="1" customWidth="1"/>
    <col min="6157" max="6157" width="15.44140625" style="7" bestFit="1" customWidth="1"/>
    <col min="6158" max="6158" width="2.33203125" style="7" customWidth="1"/>
    <col min="6159" max="6160" width="9.6640625" style="7" customWidth="1"/>
    <col min="6161" max="6161" width="2.33203125" style="7" customWidth="1"/>
    <col min="6162" max="6162" width="9.6640625" style="7" customWidth="1"/>
    <col min="6163" max="6163" width="12.5546875" style="7" bestFit="1" customWidth="1"/>
    <col min="6164" max="6164" width="2.33203125" style="7" customWidth="1"/>
    <col min="6165" max="6166" width="9.6640625" style="7" customWidth="1"/>
    <col min="6167" max="6167" width="2.33203125" style="7" customWidth="1"/>
    <col min="6168" max="6168" width="16.6640625" style="7" bestFit="1" customWidth="1"/>
    <col min="6169" max="6169" width="15.44140625" style="7" bestFit="1" customWidth="1"/>
    <col min="6170" max="6170" width="2.33203125" style="7" customWidth="1"/>
    <col min="6171" max="6172" width="9.6640625" style="7" customWidth="1"/>
    <col min="6173" max="6173" width="2.33203125" style="7" customWidth="1"/>
    <col min="6174" max="6174" width="9.6640625" style="7" customWidth="1"/>
    <col min="6175" max="6175" width="12.5546875" style="7" bestFit="1" customWidth="1"/>
    <col min="6176" max="6176" width="2.33203125" style="7" customWidth="1"/>
    <col min="6177" max="6177" width="12.44140625" style="7" customWidth="1"/>
    <col min="6178" max="6178" width="11" style="7" customWidth="1"/>
    <col min="6179" max="6179" width="2.33203125" style="7" customWidth="1"/>
    <col min="6180" max="6180" width="16.6640625" style="7" bestFit="1" customWidth="1"/>
    <col min="6181" max="6181" width="15.44140625" style="7" bestFit="1" customWidth="1"/>
    <col min="6182" max="6182" width="2.33203125" style="7" customWidth="1"/>
    <col min="6183" max="6183" width="14" style="7" bestFit="1" customWidth="1"/>
    <col min="6184" max="6184" width="13.88671875" style="7" bestFit="1" customWidth="1"/>
    <col min="6185" max="6185" width="2.33203125" style="7" customWidth="1"/>
    <col min="6186" max="6186" width="16.6640625" style="7" bestFit="1" customWidth="1"/>
    <col min="6187" max="6187" width="15.44140625" style="7" bestFit="1" customWidth="1"/>
    <col min="6188" max="6371" width="9.109375" style="7"/>
    <col min="6372" max="6372" width="2.33203125" style="7" customWidth="1"/>
    <col min="6373" max="6374" width="9.6640625" style="7" customWidth="1"/>
    <col min="6375" max="6375" width="1.88671875" style="7" customWidth="1"/>
    <col min="6376" max="6376" width="16.6640625" style="7" bestFit="1" customWidth="1"/>
    <col min="6377" max="6377" width="12.5546875" style="7" bestFit="1" customWidth="1"/>
    <col min="6378" max="6378" width="2.33203125" style="7" customWidth="1"/>
    <col min="6379" max="6380" width="9.6640625" style="7" customWidth="1"/>
    <col min="6381" max="6381" width="1.6640625" style="7" customWidth="1"/>
    <col min="6382" max="6382" width="16.6640625" style="7" bestFit="1" customWidth="1"/>
    <col min="6383" max="6383" width="15.44140625" style="7" bestFit="1" customWidth="1"/>
    <col min="6384" max="6384" width="2.33203125" style="7" customWidth="1"/>
    <col min="6385" max="6386" width="9.6640625" style="7" customWidth="1"/>
    <col min="6387" max="6387" width="2.33203125" style="7" customWidth="1"/>
    <col min="6388" max="6388" width="16.6640625" style="7" bestFit="1" customWidth="1"/>
    <col min="6389" max="6389" width="15.44140625" style="7" bestFit="1" customWidth="1"/>
    <col min="6390" max="6390" width="2.33203125" style="7" customWidth="1"/>
    <col min="6391" max="6392" width="9.6640625" style="7" customWidth="1"/>
    <col min="6393" max="6393" width="2.33203125" style="7" customWidth="1"/>
    <col min="6394" max="6394" width="9.6640625" style="7" customWidth="1"/>
    <col min="6395" max="6395" width="12.5546875" style="7" bestFit="1" customWidth="1"/>
    <col min="6396" max="6396" width="2.33203125" style="7" customWidth="1"/>
    <col min="6397" max="6398" width="9.6640625" style="7" customWidth="1"/>
    <col min="6399" max="6399" width="2.33203125" style="7" customWidth="1"/>
    <col min="6400" max="6400" width="9.6640625" style="7" customWidth="1"/>
    <col min="6401" max="6401" width="12.5546875" style="7" bestFit="1" customWidth="1"/>
    <col min="6402" max="6402" width="2.33203125" style="7" customWidth="1"/>
    <col min="6403" max="6404" width="9.6640625" style="7" customWidth="1"/>
    <col min="6405" max="6405" width="2.33203125" style="7" customWidth="1"/>
    <col min="6406" max="6406" width="9.6640625" style="7" customWidth="1"/>
    <col min="6407" max="6407" width="12.5546875" style="7" bestFit="1" customWidth="1"/>
    <col min="6408" max="6408" width="2.33203125" style="7" customWidth="1"/>
    <col min="6409" max="6410" width="9.6640625" style="7" customWidth="1"/>
    <col min="6411" max="6411" width="2.33203125" style="7" customWidth="1"/>
    <col min="6412" max="6412" width="16.6640625" style="7" bestFit="1" customWidth="1"/>
    <col min="6413" max="6413" width="15.44140625" style="7" bestFit="1" customWidth="1"/>
    <col min="6414" max="6414" width="2.33203125" style="7" customWidth="1"/>
    <col min="6415" max="6416" width="9.6640625" style="7" customWidth="1"/>
    <col min="6417" max="6417" width="2.33203125" style="7" customWidth="1"/>
    <col min="6418" max="6418" width="9.6640625" style="7" customWidth="1"/>
    <col min="6419" max="6419" width="12.5546875" style="7" bestFit="1" customWidth="1"/>
    <col min="6420" max="6420" width="2.33203125" style="7" customWidth="1"/>
    <col min="6421" max="6422" width="9.6640625" style="7" customWidth="1"/>
    <col min="6423" max="6423" width="2.33203125" style="7" customWidth="1"/>
    <col min="6424" max="6424" width="16.6640625" style="7" bestFit="1" customWidth="1"/>
    <col min="6425" max="6425" width="15.44140625" style="7" bestFit="1" customWidth="1"/>
    <col min="6426" max="6426" width="2.33203125" style="7" customWidth="1"/>
    <col min="6427" max="6428" width="9.6640625" style="7" customWidth="1"/>
    <col min="6429" max="6429" width="2.33203125" style="7" customWidth="1"/>
    <col min="6430" max="6430" width="9.6640625" style="7" customWidth="1"/>
    <col min="6431" max="6431" width="12.5546875" style="7" bestFit="1" customWidth="1"/>
    <col min="6432" max="6432" width="2.33203125" style="7" customWidth="1"/>
    <col min="6433" max="6433" width="12.44140625" style="7" customWidth="1"/>
    <col min="6434" max="6434" width="11" style="7" customWidth="1"/>
    <col min="6435" max="6435" width="2.33203125" style="7" customWidth="1"/>
    <col min="6436" max="6436" width="16.6640625" style="7" bestFit="1" customWidth="1"/>
    <col min="6437" max="6437" width="15.44140625" style="7" bestFit="1" customWidth="1"/>
    <col min="6438" max="6438" width="2.33203125" style="7" customWidth="1"/>
    <col min="6439" max="6439" width="14" style="7" bestFit="1" customWidth="1"/>
    <col min="6440" max="6440" width="13.88671875" style="7" bestFit="1" customWidth="1"/>
    <col min="6441" max="6441" width="2.33203125" style="7" customWidth="1"/>
    <col min="6442" max="6442" width="16.6640625" style="7" bestFit="1" customWidth="1"/>
    <col min="6443" max="6443" width="15.44140625" style="7" bestFit="1" customWidth="1"/>
    <col min="6444" max="6627" width="9.109375" style="7"/>
    <col min="6628" max="6628" width="2.33203125" style="7" customWidth="1"/>
    <col min="6629" max="6630" width="9.6640625" style="7" customWidth="1"/>
    <col min="6631" max="6631" width="1.88671875" style="7" customWidth="1"/>
    <col min="6632" max="6632" width="16.6640625" style="7" bestFit="1" customWidth="1"/>
    <col min="6633" max="6633" width="12.5546875" style="7" bestFit="1" customWidth="1"/>
    <col min="6634" max="6634" width="2.33203125" style="7" customWidth="1"/>
    <col min="6635" max="6636" width="9.6640625" style="7" customWidth="1"/>
    <col min="6637" max="6637" width="1.6640625" style="7" customWidth="1"/>
    <col min="6638" max="6638" width="16.6640625" style="7" bestFit="1" customWidth="1"/>
    <col min="6639" max="6639" width="15.44140625" style="7" bestFit="1" customWidth="1"/>
    <col min="6640" max="6640" width="2.33203125" style="7" customWidth="1"/>
    <col min="6641" max="6642" width="9.6640625" style="7" customWidth="1"/>
    <col min="6643" max="6643" width="2.33203125" style="7" customWidth="1"/>
    <col min="6644" max="6644" width="16.6640625" style="7" bestFit="1" customWidth="1"/>
    <col min="6645" max="6645" width="15.44140625" style="7" bestFit="1" customWidth="1"/>
    <col min="6646" max="6646" width="2.33203125" style="7" customWidth="1"/>
    <col min="6647" max="6648" width="9.6640625" style="7" customWidth="1"/>
    <col min="6649" max="6649" width="2.33203125" style="7" customWidth="1"/>
    <col min="6650" max="6650" width="9.6640625" style="7" customWidth="1"/>
    <col min="6651" max="6651" width="12.5546875" style="7" bestFit="1" customWidth="1"/>
    <col min="6652" max="6652" width="2.33203125" style="7" customWidth="1"/>
    <col min="6653" max="6654" width="9.6640625" style="7" customWidth="1"/>
    <col min="6655" max="6655" width="2.33203125" style="7" customWidth="1"/>
    <col min="6656" max="6656" width="9.6640625" style="7" customWidth="1"/>
    <col min="6657" max="6657" width="12.5546875" style="7" bestFit="1" customWidth="1"/>
    <col min="6658" max="6658" width="2.33203125" style="7" customWidth="1"/>
    <col min="6659" max="6660" width="9.6640625" style="7" customWidth="1"/>
    <col min="6661" max="6661" width="2.33203125" style="7" customWidth="1"/>
    <col min="6662" max="6662" width="9.6640625" style="7" customWidth="1"/>
    <col min="6663" max="6663" width="12.5546875" style="7" bestFit="1" customWidth="1"/>
    <col min="6664" max="6664" width="2.33203125" style="7" customWidth="1"/>
    <col min="6665" max="6666" width="9.6640625" style="7" customWidth="1"/>
    <col min="6667" max="6667" width="2.33203125" style="7" customWidth="1"/>
    <col min="6668" max="6668" width="16.6640625" style="7" bestFit="1" customWidth="1"/>
    <col min="6669" max="6669" width="15.44140625" style="7" bestFit="1" customWidth="1"/>
    <col min="6670" max="6670" width="2.33203125" style="7" customWidth="1"/>
    <col min="6671" max="6672" width="9.6640625" style="7" customWidth="1"/>
    <col min="6673" max="6673" width="2.33203125" style="7" customWidth="1"/>
    <col min="6674" max="6674" width="9.6640625" style="7" customWidth="1"/>
    <col min="6675" max="6675" width="12.5546875" style="7" bestFit="1" customWidth="1"/>
    <col min="6676" max="6676" width="2.33203125" style="7" customWidth="1"/>
    <col min="6677" max="6678" width="9.6640625" style="7" customWidth="1"/>
    <col min="6679" max="6679" width="2.33203125" style="7" customWidth="1"/>
    <col min="6680" max="6680" width="16.6640625" style="7" bestFit="1" customWidth="1"/>
    <col min="6681" max="6681" width="15.44140625" style="7" bestFit="1" customWidth="1"/>
    <col min="6682" max="6682" width="2.33203125" style="7" customWidth="1"/>
    <col min="6683" max="6684" width="9.6640625" style="7" customWidth="1"/>
    <col min="6685" max="6685" width="2.33203125" style="7" customWidth="1"/>
    <col min="6686" max="6686" width="9.6640625" style="7" customWidth="1"/>
    <col min="6687" max="6687" width="12.5546875" style="7" bestFit="1" customWidth="1"/>
    <col min="6688" max="6688" width="2.33203125" style="7" customWidth="1"/>
    <col min="6689" max="6689" width="12.44140625" style="7" customWidth="1"/>
    <col min="6690" max="6690" width="11" style="7" customWidth="1"/>
    <col min="6691" max="6691" width="2.33203125" style="7" customWidth="1"/>
    <col min="6692" max="6692" width="16.6640625" style="7" bestFit="1" customWidth="1"/>
    <col min="6693" max="6693" width="15.44140625" style="7" bestFit="1" customWidth="1"/>
    <col min="6694" max="6694" width="2.33203125" style="7" customWidth="1"/>
    <col min="6695" max="6695" width="14" style="7" bestFit="1" customWidth="1"/>
    <col min="6696" max="6696" width="13.88671875" style="7" bestFit="1" customWidth="1"/>
    <col min="6697" max="6697" width="2.33203125" style="7" customWidth="1"/>
    <col min="6698" max="6698" width="16.6640625" style="7" bestFit="1" customWidth="1"/>
    <col min="6699" max="6699" width="15.44140625" style="7" bestFit="1" customWidth="1"/>
    <col min="6700" max="6883" width="9.109375" style="7"/>
    <col min="6884" max="6884" width="2.33203125" style="7" customWidth="1"/>
    <col min="6885" max="6886" width="9.6640625" style="7" customWidth="1"/>
    <col min="6887" max="6887" width="1.88671875" style="7" customWidth="1"/>
    <col min="6888" max="6888" width="16.6640625" style="7" bestFit="1" customWidth="1"/>
    <col min="6889" max="6889" width="12.5546875" style="7" bestFit="1" customWidth="1"/>
    <col min="6890" max="6890" width="2.33203125" style="7" customWidth="1"/>
    <col min="6891" max="6892" width="9.6640625" style="7" customWidth="1"/>
    <col min="6893" max="6893" width="1.6640625" style="7" customWidth="1"/>
    <col min="6894" max="6894" width="16.6640625" style="7" bestFit="1" customWidth="1"/>
    <col min="6895" max="6895" width="15.44140625" style="7" bestFit="1" customWidth="1"/>
    <col min="6896" max="6896" width="2.33203125" style="7" customWidth="1"/>
    <col min="6897" max="6898" width="9.6640625" style="7" customWidth="1"/>
    <col min="6899" max="6899" width="2.33203125" style="7" customWidth="1"/>
    <col min="6900" max="6900" width="16.6640625" style="7" bestFit="1" customWidth="1"/>
    <col min="6901" max="6901" width="15.44140625" style="7" bestFit="1" customWidth="1"/>
    <col min="6902" max="6902" width="2.33203125" style="7" customWidth="1"/>
    <col min="6903" max="6904" width="9.6640625" style="7" customWidth="1"/>
    <col min="6905" max="6905" width="2.33203125" style="7" customWidth="1"/>
    <col min="6906" max="6906" width="9.6640625" style="7" customWidth="1"/>
    <col min="6907" max="6907" width="12.5546875" style="7" bestFit="1" customWidth="1"/>
    <col min="6908" max="6908" width="2.33203125" style="7" customWidth="1"/>
    <col min="6909" max="6910" width="9.6640625" style="7" customWidth="1"/>
    <col min="6911" max="6911" width="2.33203125" style="7" customWidth="1"/>
    <col min="6912" max="6912" width="9.6640625" style="7" customWidth="1"/>
    <col min="6913" max="6913" width="12.5546875" style="7" bestFit="1" customWidth="1"/>
    <col min="6914" max="6914" width="2.33203125" style="7" customWidth="1"/>
    <col min="6915" max="6916" width="9.6640625" style="7" customWidth="1"/>
    <col min="6917" max="6917" width="2.33203125" style="7" customWidth="1"/>
    <col min="6918" max="6918" width="9.6640625" style="7" customWidth="1"/>
    <col min="6919" max="6919" width="12.5546875" style="7" bestFit="1" customWidth="1"/>
    <col min="6920" max="6920" width="2.33203125" style="7" customWidth="1"/>
    <col min="6921" max="6922" width="9.6640625" style="7" customWidth="1"/>
    <col min="6923" max="6923" width="2.33203125" style="7" customWidth="1"/>
    <col min="6924" max="6924" width="16.6640625" style="7" bestFit="1" customWidth="1"/>
    <col min="6925" max="6925" width="15.44140625" style="7" bestFit="1" customWidth="1"/>
    <col min="6926" max="6926" width="2.33203125" style="7" customWidth="1"/>
    <col min="6927" max="6928" width="9.6640625" style="7" customWidth="1"/>
    <col min="6929" max="6929" width="2.33203125" style="7" customWidth="1"/>
    <col min="6930" max="6930" width="9.6640625" style="7" customWidth="1"/>
    <col min="6931" max="6931" width="12.5546875" style="7" bestFit="1" customWidth="1"/>
    <col min="6932" max="6932" width="2.33203125" style="7" customWidth="1"/>
    <col min="6933" max="6934" width="9.6640625" style="7" customWidth="1"/>
    <col min="6935" max="6935" width="2.33203125" style="7" customWidth="1"/>
    <col min="6936" max="6936" width="16.6640625" style="7" bestFit="1" customWidth="1"/>
    <col min="6937" max="6937" width="15.44140625" style="7" bestFit="1" customWidth="1"/>
    <col min="6938" max="6938" width="2.33203125" style="7" customWidth="1"/>
    <col min="6939" max="6940" width="9.6640625" style="7" customWidth="1"/>
    <col min="6941" max="6941" width="2.33203125" style="7" customWidth="1"/>
    <col min="6942" max="6942" width="9.6640625" style="7" customWidth="1"/>
    <col min="6943" max="6943" width="12.5546875" style="7" bestFit="1" customWidth="1"/>
    <col min="6944" max="6944" width="2.33203125" style="7" customWidth="1"/>
    <col min="6945" max="6945" width="12.44140625" style="7" customWidth="1"/>
    <col min="6946" max="6946" width="11" style="7" customWidth="1"/>
    <col min="6947" max="6947" width="2.33203125" style="7" customWidth="1"/>
    <col min="6948" max="6948" width="16.6640625" style="7" bestFit="1" customWidth="1"/>
    <col min="6949" max="6949" width="15.44140625" style="7" bestFit="1" customWidth="1"/>
    <col min="6950" max="6950" width="2.33203125" style="7" customWidth="1"/>
    <col min="6951" max="6951" width="14" style="7" bestFit="1" customWidth="1"/>
    <col min="6952" max="6952" width="13.88671875" style="7" bestFit="1" customWidth="1"/>
    <col min="6953" max="6953" width="2.33203125" style="7" customWidth="1"/>
    <col min="6954" max="6954" width="16.6640625" style="7" bestFit="1" customWidth="1"/>
    <col min="6955" max="6955" width="15.44140625" style="7" bestFit="1" customWidth="1"/>
    <col min="6956" max="7139" width="9.109375" style="7"/>
    <col min="7140" max="7140" width="2.33203125" style="7" customWidth="1"/>
    <col min="7141" max="7142" width="9.6640625" style="7" customWidth="1"/>
    <col min="7143" max="7143" width="1.88671875" style="7" customWidth="1"/>
    <col min="7144" max="7144" width="16.6640625" style="7" bestFit="1" customWidth="1"/>
    <col min="7145" max="7145" width="12.5546875" style="7" bestFit="1" customWidth="1"/>
    <col min="7146" max="7146" width="2.33203125" style="7" customWidth="1"/>
    <col min="7147" max="7148" width="9.6640625" style="7" customWidth="1"/>
    <col min="7149" max="7149" width="1.6640625" style="7" customWidth="1"/>
    <col min="7150" max="7150" width="16.6640625" style="7" bestFit="1" customWidth="1"/>
    <col min="7151" max="7151" width="15.44140625" style="7" bestFit="1" customWidth="1"/>
    <col min="7152" max="7152" width="2.33203125" style="7" customWidth="1"/>
    <col min="7153" max="7154" width="9.6640625" style="7" customWidth="1"/>
    <col min="7155" max="7155" width="2.33203125" style="7" customWidth="1"/>
    <col min="7156" max="7156" width="16.6640625" style="7" bestFit="1" customWidth="1"/>
    <col min="7157" max="7157" width="15.44140625" style="7" bestFit="1" customWidth="1"/>
    <col min="7158" max="7158" width="2.33203125" style="7" customWidth="1"/>
    <col min="7159" max="7160" width="9.6640625" style="7" customWidth="1"/>
    <col min="7161" max="7161" width="2.33203125" style="7" customWidth="1"/>
    <col min="7162" max="7162" width="9.6640625" style="7" customWidth="1"/>
    <col min="7163" max="7163" width="12.5546875" style="7" bestFit="1" customWidth="1"/>
    <col min="7164" max="7164" width="2.33203125" style="7" customWidth="1"/>
    <col min="7165" max="7166" width="9.6640625" style="7" customWidth="1"/>
    <col min="7167" max="7167" width="2.33203125" style="7" customWidth="1"/>
    <col min="7168" max="7168" width="9.6640625" style="7" customWidth="1"/>
    <col min="7169" max="7169" width="12.5546875" style="7" bestFit="1" customWidth="1"/>
    <col min="7170" max="7170" width="2.33203125" style="7" customWidth="1"/>
    <col min="7171" max="7172" width="9.6640625" style="7" customWidth="1"/>
    <col min="7173" max="7173" width="2.33203125" style="7" customWidth="1"/>
    <col min="7174" max="7174" width="9.6640625" style="7" customWidth="1"/>
    <col min="7175" max="7175" width="12.5546875" style="7" bestFit="1" customWidth="1"/>
    <col min="7176" max="7176" width="2.33203125" style="7" customWidth="1"/>
    <col min="7177" max="7178" width="9.6640625" style="7" customWidth="1"/>
    <col min="7179" max="7179" width="2.33203125" style="7" customWidth="1"/>
    <col min="7180" max="7180" width="16.6640625" style="7" bestFit="1" customWidth="1"/>
    <col min="7181" max="7181" width="15.44140625" style="7" bestFit="1" customWidth="1"/>
    <col min="7182" max="7182" width="2.33203125" style="7" customWidth="1"/>
    <col min="7183" max="7184" width="9.6640625" style="7" customWidth="1"/>
    <col min="7185" max="7185" width="2.33203125" style="7" customWidth="1"/>
    <col min="7186" max="7186" width="9.6640625" style="7" customWidth="1"/>
    <col min="7187" max="7187" width="12.5546875" style="7" bestFit="1" customWidth="1"/>
    <col min="7188" max="7188" width="2.33203125" style="7" customWidth="1"/>
    <col min="7189" max="7190" width="9.6640625" style="7" customWidth="1"/>
    <col min="7191" max="7191" width="2.33203125" style="7" customWidth="1"/>
    <col min="7192" max="7192" width="16.6640625" style="7" bestFit="1" customWidth="1"/>
    <col min="7193" max="7193" width="15.44140625" style="7" bestFit="1" customWidth="1"/>
    <col min="7194" max="7194" width="2.33203125" style="7" customWidth="1"/>
    <col min="7195" max="7196" width="9.6640625" style="7" customWidth="1"/>
    <col min="7197" max="7197" width="2.33203125" style="7" customWidth="1"/>
    <col min="7198" max="7198" width="9.6640625" style="7" customWidth="1"/>
    <col min="7199" max="7199" width="12.5546875" style="7" bestFit="1" customWidth="1"/>
    <col min="7200" max="7200" width="2.33203125" style="7" customWidth="1"/>
    <col min="7201" max="7201" width="12.44140625" style="7" customWidth="1"/>
    <col min="7202" max="7202" width="11" style="7" customWidth="1"/>
    <col min="7203" max="7203" width="2.33203125" style="7" customWidth="1"/>
    <col min="7204" max="7204" width="16.6640625" style="7" bestFit="1" customWidth="1"/>
    <col min="7205" max="7205" width="15.44140625" style="7" bestFit="1" customWidth="1"/>
    <col min="7206" max="7206" width="2.33203125" style="7" customWidth="1"/>
    <col min="7207" max="7207" width="14" style="7" bestFit="1" customWidth="1"/>
    <col min="7208" max="7208" width="13.88671875" style="7" bestFit="1" customWidth="1"/>
    <col min="7209" max="7209" width="2.33203125" style="7" customWidth="1"/>
    <col min="7210" max="7210" width="16.6640625" style="7" bestFit="1" customWidth="1"/>
    <col min="7211" max="7211" width="15.44140625" style="7" bestFit="1" customWidth="1"/>
    <col min="7212" max="7395" width="9.109375" style="7"/>
    <col min="7396" max="7396" width="2.33203125" style="7" customWidth="1"/>
    <col min="7397" max="7398" width="9.6640625" style="7" customWidth="1"/>
    <col min="7399" max="7399" width="1.88671875" style="7" customWidth="1"/>
    <col min="7400" max="7400" width="16.6640625" style="7" bestFit="1" customWidth="1"/>
    <col min="7401" max="7401" width="12.5546875" style="7" bestFit="1" customWidth="1"/>
    <col min="7402" max="7402" width="2.33203125" style="7" customWidth="1"/>
    <col min="7403" max="7404" width="9.6640625" style="7" customWidth="1"/>
    <col min="7405" max="7405" width="1.6640625" style="7" customWidth="1"/>
    <col min="7406" max="7406" width="16.6640625" style="7" bestFit="1" customWidth="1"/>
    <col min="7407" max="7407" width="15.44140625" style="7" bestFit="1" customWidth="1"/>
    <col min="7408" max="7408" width="2.33203125" style="7" customWidth="1"/>
    <col min="7409" max="7410" width="9.6640625" style="7" customWidth="1"/>
    <col min="7411" max="7411" width="2.33203125" style="7" customWidth="1"/>
    <col min="7412" max="7412" width="16.6640625" style="7" bestFit="1" customWidth="1"/>
    <col min="7413" max="7413" width="15.44140625" style="7" bestFit="1" customWidth="1"/>
    <col min="7414" max="7414" width="2.33203125" style="7" customWidth="1"/>
    <col min="7415" max="7416" width="9.6640625" style="7" customWidth="1"/>
    <col min="7417" max="7417" width="2.33203125" style="7" customWidth="1"/>
    <col min="7418" max="7418" width="9.6640625" style="7" customWidth="1"/>
    <col min="7419" max="7419" width="12.5546875" style="7" bestFit="1" customWidth="1"/>
    <col min="7420" max="7420" width="2.33203125" style="7" customWidth="1"/>
    <col min="7421" max="7422" width="9.6640625" style="7" customWidth="1"/>
    <col min="7423" max="7423" width="2.33203125" style="7" customWidth="1"/>
    <col min="7424" max="7424" width="9.6640625" style="7" customWidth="1"/>
    <col min="7425" max="7425" width="12.5546875" style="7" bestFit="1" customWidth="1"/>
    <col min="7426" max="7426" width="2.33203125" style="7" customWidth="1"/>
    <col min="7427" max="7428" width="9.6640625" style="7" customWidth="1"/>
    <col min="7429" max="7429" width="2.33203125" style="7" customWidth="1"/>
    <col min="7430" max="7430" width="9.6640625" style="7" customWidth="1"/>
    <col min="7431" max="7431" width="12.5546875" style="7" bestFit="1" customWidth="1"/>
    <col min="7432" max="7432" width="2.33203125" style="7" customWidth="1"/>
    <col min="7433" max="7434" width="9.6640625" style="7" customWidth="1"/>
    <col min="7435" max="7435" width="2.33203125" style="7" customWidth="1"/>
    <col min="7436" max="7436" width="16.6640625" style="7" bestFit="1" customWidth="1"/>
    <col min="7437" max="7437" width="15.44140625" style="7" bestFit="1" customWidth="1"/>
    <col min="7438" max="7438" width="2.33203125" style="7" customWidth="1"/>
    <col min="7439" max="7440" width="9.6640625" style="7" customWidth="1"/>
    <col min="7441" max="7441" width="2.33203125" style="7" customWidth="1"/>
    <col min="7442" max="7442" width="9.6640625" style="7" customWidth="1"/>
    <col min="7443" max="7443" width="12.5546875" style="7" bestFit="1" customWidth="1"/>
    <col min="7444" max="7444" width="2.33203125" style="7" customWidth="1"/>
    <col min="7445" max="7446" width="9.6640625" style="7" customWidth="1"/>
    <col min="7447" max="7447" width="2.33203125" style="7" customWidth="1"/>
    <col min="7448" max="7448" width="16.6640625" style="7" bestFit="1" customWidth="1"/>
    <col min="7449" max="7449" width="15.44140625" style="7" bestFit="1" customWidth="1"/>
    <col min="7450" max="7450" width="2.33203125" style="7" customWidth="1"/>
    <col min="7451" max="7452" width="9.6640625" style="7" customWidth="1"/>
    <col min="7453" max="7453" width="2.33203125" style="7" customWidth="1"/>
    <col min="7454" max="7454" width="9.6640625" style="7" customWidth="1"/>
    <col min="7455" max="7455" width="12.5546875" style="7" bestFit="1" customWidth="1"/>
    <col min="7456" max="7456" width="2.33203125" style="7" customWidth="1"/>
    <col min="7457" max="7457" width="12.44140625" style="7" customWidth="1"/>
    <col min="7458" max="7458" width="11" style="7" customWidth="1"/>
    <col min="7459" max="7459" width="2.33203125" style="7" customWidth="1"/>
    <col min="7460" max="7460" width="16.6640625" style="7" bestFit="1" customWidth="1"/>
    <col min="7461" max="7461" width="15.44140625" style="7" bestFit="1" customWidth="1"/>
    <col min="7462" max="7462" width="2.33203125" style="7" customWidth="1"/>
    <col min="7463" max="7463" width="14" style="7" bestFit="1" customWidth="1"/>
    <col min="7464" max="7464" width="13.88671875" style="7" bestFit="1" customWidth="1"/>
    <col min="7465" max="7465" width="2.33203125" style="7" customWidth="1"/>
    <col min="7466" max="7466" width="16.6640625" style="7" bestFit="1" customWidth="1"/>
    <col min="7467" max="7467" width="15.44140625" style="7" bestFit="1" customWidth="1"/>
    <col min="7468" max="7651" width="9.109375" style="7"/>
    <col min="7652" max="7652" width="2.33203125" style="7" customWidth="1"/>
    <col min="7653" max="7654" width="9.6640625" style="7" customWidth="1"/>
    <col min="7655" max="7655" width="1.88671875" style="7" customWidth="1"/>
    <col min="7656" max="7656" width="16.6640625" style="7" bestFit="1" customWidth="1"/>
    <col min="7657" max="7657" width="12.5546875" style="7" bestFit="1" customWidth="1"/>
    <col min="7658" max="7658" width="2.33203125" style="7" customWidth="1"/>
    <col min="7659" max="7660" width="9.6640625" style="7" customWidth="1"/>
    <col min="7661" max="7661" width="1.6640625" style="7" customWidth="1"/>
    <col min="7662" max="7662" width="16.6640625" style="7" bestFit="1" customWidth="1"/>
    <col min="7663" max="7663" width="15.44140625" style="7" bestFit="1" customWidth="1"/>
    <col min="7664" max="7664" width="2.33203125" style="7" customWidth="1"/>
    <col min="7665" max="7666" width="9.6640625" style="7" customWidth="1"/>
    <col min="7667" max="7667" width="2.33203125" style="7" customWidth="1"/>
    <col min="7668" max="7668" width="16.6640625" style="7" bestFit="1" customWidth="1"/>
    <col min="7669" max="7669" width="15.44140625" style="7" bestFit="1" customWidth="1"/>
    <col min="7670" max="7670" width="2.33203125" style="7" customWidth="1"/>
    <col min="7671" max="7672" width="9.6640625" style="7" customWidth="1"/>
    <col min="7673" max="7673" width="2.33203125" style="7" customWidth="1"/>
    <col min="7674" max="7674" width="9.6640625" style="7" customWidth="1"/>
    <col min="7675" max="7675" width="12.5546875" style="7" bestFit="1" customWidth="1"/>
    <col min="7676" max="7676" width="2.33203125" style="7" customWidth="1"/>
    <col min="7677" max="7678" width="9.6640625" style="7" customWidth="1"/>
    <col min="7679" max="7679" width="2.33203125" style="7" customWidth="1"/>
    <col min="7680" max="7680" width="9.6640625" style="7" customWidth="1"/>
    <col min="7681" max="7681" width="12.5546875" style="7" bestFit="1" customWidth="1"/>
    <col min="7682" max="7682" width="2.33203125" style="7" customWidth="1"/>
    <col min="7683" max="7684" width="9.6640625" style="7" customWidth="1"/>
    <col min="7685" max="7685" width="2.33203125" style="7" customWidth="1"/>
    <col min="7686" max="7686" width="9.6640625" style="7" customWidth="1"/>
    <col min="7687" max="7687" width="12.5546875" style="7" bestFit="1" customWidth="1"/>
    <col min="7688" max="7688" width="2.33203125" style="7" customWidth="1"/>
    <col min="7689" max="7690" width="9.6640625" style="7" customWidth="1"/>
    <col min="7691" max="7691" width="2.33203125" style="7" customWidth="1"/>
    <col min="7692" max="7692" width="16.6640625" style="7" bestFit="1" customWidth="1"/>
    <col min="7693" max="7693" width="15.44140625" style="7" bestFit="1" customWidth="1"/>
    <col min="7694" max="7694" width="2.33203125" style="7" customWidth="1"/>
    <col min="7695" max="7696" width="9.6640625" style="7" customWidth="1"/>
    <col min="7697" max="7697" width="2.33203125" style="7" customWidth="1"/>
    <col min="7698" max="7698" width="9.6640625" style="7" customWidth="1"/>
    <col min="7699" max="7699" width="12.5546875" style="7" bestFit="1" customWidth="1"/>
    <col min="7700" max="7700" width="2.33203125" style="7" customWidth="1"/>
    <col min="7701" max="7702" width="9.6640625" style="7" customWidth="1"/>
    <col min="7703" max="7703" width="2.33203125" style="7" customWidth="1"/>
    <col min="7704" max="7704" width="16.6640625" style="7" bestFit="1" customWidth="1"/>
    <col min="7705" max="7705" width="15.44140625" style="7" bestFit="1" customWidth="1"/>
    <col min="7706" max="7706" width="2.33203125" style="7" customWidth="1"/>
    <col min="7707" max="7708" width="9.6640625" style="7" customWidth="1"/>
    <col min="7709" max="7709" width="2.33203125" style="7" customWidth="1"/>
    <col min="7710" max="7710" width="9.6640625" style="7" customWidth="1"/>
    <col min="7711" max="7711" width="12.5546875" style="7" bestFit="1" customWidth="1"/>
    <col min="7712" max="7712" width="2.33203125" style="7" customWidth="1"/>
    <col min="7713" max="7713" width="12.44140625" style="7" customWidth="1"/>
    <col min="7714" max="7714" width="11" style="7" customWidth="1"/>
    <col min="7715" max="7715" width="2.33203125" style="7" customWidth="1"/>
    <col min="7716" max="7716" width="16.6640625" style="7" bestFit="1" customWidth="1"/>
    <col min="7717" max="7717" width="15.44140625" style="7" bestFit="1" customWidth="1"/>
    <col min="7718" max="7718" width="2.33203125" style="7" customWidth="1"/>
    <col min="7719" max="7719" width="14" style="7" bestFit="1" customWidth="1"/>
    <col min="7720" max="7720" width="13.88671875" style="7" bestFit="1" customWidth="1"/>
    <col min="7721" max="7721" width="2.33203125" style="7" customWidth="1"/>
    <col min="7722" max="7722" width="16.6640625" style="7" bestFit="1" customWidth="1"/>
    <col min="7723" max="7723" width="15.44140625" style="7" bestFit="1" customWidth="1"/>
    <col min="7724" max="7907" width="9.109375" style="7"/>
    <col min="7908" max="7908" width="2.33203125" style="7" customWidth="1"/>
    <col min="7909" max="7910" width="9.6640625" style="7" customWidth="1"/>
    <col min="7911" max="7911" width="1.88671875" style="7" customWidth="1"/>
    <col min="7912" max="7912" width="16.6640625" style="7" bestFit="1" customWidth="1"/>
    <col min="7913" max="7913" width="12.5546875" style="7" bestFit="1" customWidth="1"/>
    <col min="7914" max="7914" width="2.33203125" style="7" customWidth="1"/>
    <col min="7915" max="7916" width="9.6640625" style="7" customWidth="1"/>
    <col min="7917" max="7917" width="1.6640625" style="7" customWidth="1"/>
    <col min="7918" max="7918" width="16.6640625" style="7" bestFit="1" customWidth="1"/>
    <col min="7919" max="7919" width="15.44140625" style="7" bestFit="1" customWidth="1"/>
    <col min="7920" max="7920" width="2.33203125" style="7" customWidth="1"/>
    <col min="7921" max="7922" width="9.6640625" style="7" customWidth="1"/>
    <col min="7923" max="7923" width="2.33203125" style="7" customWidth="1"/>
    <col min="7924" max="7924" width="16.6640625" style="7" bestFit="1" customWidth="1"/>
    <col min="7925" max="7925" width="15.44140625" style="7" bestFit="1" customWidth="1"/>
    <col min="7926" max="7926" width="2.33203125" style="7" customWidth="1"/>
    <col min="7927" max="7928" width="9.6640625" style="7" customWidth="1"/>
    <col min="7929" max="7929" width="2.33203125" style="7" customWidth="1"/>
    <col min="7930" max="7930" width="9.6640625" style="7" customWidth="1"/>
    <col min="7931" max="7931" width="12.5546875" style="7" bestFit="1" customWidth="1"/>
    <col min="7932" max="7932" width="2.33203125" style="7" customWidth="1"/>
    <col min="7933" max="7934" width="9.6640625" style="7" customWidth="1"/>
    <col min="7935" max="7935" width="2.33203125" style="7" customWidth="1"/>
    <col min="7936" max="7936" width="9.6640625" style="7" customWidth="1"/>
    <col min="7937" max="7937" width="12.5546875" style="7" bestFit="1" customWidth="1"/>
    <col min="7938" max="7938" width="2.33203125" style="7" customWidth="1"/>
    <col min="7939" max="7940" width="9.6640625" style="7" customWidth="1"/>
    <col min="7941" max="7941" width="2.33203125" style="7" customWidth="1"/>
    <col min="7942" max="7942" width="9.6640625" style="7" customWidth="1"/>
    <col min="7943" max="7943" width="12.5546875" style="7" bestFit="1" customWidth="1"/>
    <col min="7944" max="7944" width="2.33203125" style="7" customWidth="1"/>
    <col min="7945" max="7946" width="9.6640625" style="7" customWidth="1"/>
    <col min="7947" max="7947" width="2.33203125" style="7" customWidth="1"/>
    <col min="7948" max="7948" width="16.6640625" style="7" bestFit="1" customWidth="1"/>
    <col min="7949" max="7949" width="15.44140625" style="7" bestFit="1" customWidth="1"/>
    <col min="7950" max="7950" width="2.33203125" style="7" customWidth="1"/>
    <col min="7951" max="7952" width="9.6640625" style="7" customWidth="1"/>
    <col min="7953" max="7953" width="2.33203125" style="7" customWidth="1"/>
    <col min="7954" max="7954" width="9.6640625" style="7" customWidth="1"/>
    <col min="7955" max="7955" width="12.5546875" style="7" bestFit="1" customWidth="1"/>
    <col min="7956" max="7956" width="2.33203125" style="7" customWidth="1"/>
    <col min="7957" max="7958" width="9.6640625" style="7" customWidth="1"/>
    <col min="7959" max="7959" width="2.33203125" style="7" customWidth="1"/>
    <col min="7960" max="7960" width="16.6640625" style="7" bestFit="1" customWidth="1"/>
    <col min="7961" max="7961" width="15.44140625" style="7" bestFit="1" customWidth="1"/>
    <col min="7962" max="7962" width="2.33203125" style="7" customWidth="1"/>
    <col min="7963" max="7964" width="9.6640625" style="7" customWidth="1"/>
    <col min="7965" max="7965" width="2.33203125" style="7" customWidth="1"/>
    <col min="7966" max="7966" width="9.6640625" style="7" customWidth="1"/>
    <col min="7967" max="7967" width="12.5546875" style="7" bestFit="1" customWidth="1"/>
    <col min="7968" max="7968" width="2.33203125" style="7" customWidth="1"/>
    <col min="7969" max="7969" width="12.44140625" style="7" customWidth="1"/>
    <col min="7970" max="7970" width="11" style="7" customWidth="1"/>
    <col min="7971" max="7971" width="2.33203125" style="7" customWidth="1"/>
    <col min="7972" max="7972" width="16.6640625" style="7" bestFit="1" customWidth="1"/>
    <col min="7973" max="7973" width="15.44140625" style="7" bestFit="1" customWidth="1"/>
    <col min="7974" max="7974" width="2.33203125" style="7" customWidth="1"/>
    <col min="7975" max="7975" width="14" style="7" bestFit="1" customWidth="1"/>
    <col min="7976" max="7976" width="13.88671875" style="7" bestFit="1" customWidth="1"/>
    <col min="7977" max="7977" width="2.33203125" style="7" customWidth="1"/>
    <col min="7978" max="7978" width="16.6640625" style="7" bestFit="1" customWidth="1"/>
    <col min="7979" max="7979" width="15.44140625" style="7" bestFit="1" customWidth="1"/>
    <col min="7980" max="8163" width="9.109375" style="7"/>
    <col min="8164" max="8164" width="2.33203125" style="7" customWidth="1"/>
    <col min="8165" max="8166" width="9.6640625" style="7" customWidth="1"/>
    <col min="8167" max="8167" width="1.88671875" style="7" customWidth="1"/>
    <col min="8168" max="8168" width="16.6640625" style="7" bestFit="1" customWidth="1"/>
    <col min="8169" max="8169" width="12.5546875" style="7" bestFit="1" customWidth="1"/>
    <col min="8170" max="8170" width="2.33203125" style="7" customWidth="1"/>
    <col min="8171" max="8172" width="9.6640625" style="7" customWidth="1"/>
    <col min="8173" max="8173" width="1.6640625" style="7" customWidth="1"/>
    <col min="8174" max="8174" width="16.6640625" style="7" bestFit="1" customWidth="1"/>
    <col min="8175" max="8175" width="15.44140625" style="7" bestFit="1" customWidth="1"/>
    <col min="8176" max="8176" width="2.33203125" style="7" customWidth="1"/>
    <col min="8177" max="8178" width="9.6640625" style="7" customWidth="1"/>
    <col min="8179" max="8179" width="2.33203125" style="7" customWidth="1"/>
    <col min="8180" max="8180" width="16.6640625" style="7" bestFit="1" customWidth="1"/>
    <col min="8181" max="8181" width="15.44140625" style="7" bestFit="1" customWidth="1"/>
    <col min="8182" max="8182" width="2.33203125" style="7" customWidth="1"/>
    <col min="8183" max="8184" width="9.6640625" style="7" customWidth="1"/>
    <col min="8185" max="8185" width="2.33203125" style="7" customWidth="1"/>
    <col min="8186" max="8186" width="9.6640625" style="7" customWidth="1"/>
    <col min="8187" max="8187" width="12.5546875" style="7" bestFit="1" customWidth="1"/>
    <col min="8188" max="8188" width="2.33203125" style="7" customWidth="1"/>
    <col min="8189" max="8190" width="9.6640625" style="7" customWidth="1"/>
    <col min="8191" max="8191" width="2.33203125" style="7" customWidth="1"/>
    <col min="8192" max="8192" width="9.6640625" style="7" customWidth="1"/>
    <col min="8193" max="8193" width="12.5546875" style="7" bestFit="1" customWidth="1"/>
    <col min="8194" max="8194" width="2.33203125" style="7" customWidth="1"/>
    <col min="8195" max="8196" width="9.6640625" style="7" customWidth="1"/>
    <col min="8197" max="8197" width="2.33203125" style="7" customWidth="1"/>
    <col min="8198" max="8198" width="9.6640625" style="7" customWidth="1"/>
    <col min="8199" max="8199" width="12.5546875" style="7" bestFit="1" customWidth="1"/>
    <col min="8200" max="8200" width="2.33203125" style="7" customWidth="1"/>
    <col min="8201" max="8202" width="9.6640625" style="7" customWidth="1"/>
    <col min="8203" max="8203" width="2.33203125" style="7" customWidth="1"/>
    <col min="8204" max="8204" width="16.6640625" style="7" bestFit="1" customWidth="1"/>
    <col min="8205" max="8205" width="15.44140625" style="7" bestFit="1" customWidth="1"/>
    <col min="8206" max="8206" width="2.33203125" style="7" customWidth="1"/>
    <col min="8207" max="8208" width="9.6640625" style="7" customWidth="1"/>
    <col min="8209" max="8209" width="2.33203125" style="7" customWidth="1"/>
    <col min="8210" max="8210" width="9.6640625" style="7" customWidth="1"/>
    <col min="8211" max="8211" width="12.5546875" style="7" bestFit="1" customWidth="1"/>
    <col min="8212" max="8212" width="2.33203125" style="7" customWidth="1"/>
    <col min="8213" max="8214" width="9.6640625" style="7" customWidth="1"/>
    <col min="8215" max="8215" width="2.33203125" style="7" customWidth="1"/>
    <col min="8216" max="8216" width="16.6640625" style="7" bestFit="1" customWidth="1"/>
    <col min="8217" max="8217" width="15.44140625" style="7" bestFit="1" customWidth="1"/>
    <col min="8218" max="8218" width="2.33203125" style="7" customWidth="1"/>
    <col min="8219" max="8220" width="9.6640625" style="7" customWidth="1"/>
    <col min="8221" max="8221" width="2.33203125" style="7" customWidth="1"/>
    <col min="8222" max="8222" width="9.6640625" style="7" customWidth="1"/>
    <col min="8223" max="8223" width="12.5546875" style="7" bestFit="1" customWidth="1"/>
    <col min="8224" max="8224" width="2.33203125" style="7" customWidth="1"/>
    <col min="8225" max="8225" width="12.44140625" style="7" customWidth="1"/>
    <col min="8226" max="8226" width="11" style="7" customWidth="1"/>
    <col min="8227" max="8227" width="2.33203125" style="7" customWidth="1"/>
    <col min="8228" max="8228" width="16.6640625" style="7" bestFit="1" customWidth="1"/>
    <col min="8229" max="8229" width="15.44140625" style="7" bestFit="1" customWidth="1"/>
    <col min="8230" max="8230" width="2.33203125" style="7" customWidth="1"/>
    <col min="8231" max="8231" width="14" style="7" bestFit="1" customWidth="1"/>
    <col min="8232" max="8232" width="13.88671875" style="7" bestFit="1" customWidth="1"/>
    <col min="8233" max="8233" width="2.33203125" style="7" customWidth="1"/>
    <col min="8234" max="8234" width="16.6640625" style="7" bestFit="1" customWidth="1"/>
    <col min="8235" max="8235" width="15.44140625" style="7" bestFit="1" customWidth="1"/>
    <col min="8236" max="8419" width="9.109375" style="7"/>
    <col min="8420" max="8420" width="2.33203125" style="7" customWidth="1"/>
    <col min="8421" max="8422" width="9.6640625" style="7" customWidth="1"/>
    <col min="8423" max="8423" width="1.88671875" style="7" customWidth="1"/>
    <col min="8424" max="8424" width="16.6640625" style="7" bestFit="1" customWidth="1"/>
    <col min="8425" max="8425" width="12.5546875" style="7" bestFit="1" customWidth="1"/>
    <col min="8426" max="8426" width="2.33203125" style="7" customWidth="1"/>
    <col min="8427" max="8428" width="9.6640625" style="7" customWidth="1"/>
    <col min="8429" max="8429" width="1.6640625" style="7" customWidth="1"/>
    <col min="8430" max="8430" width="16.6640625" style="7" bestFit="1" customWidth="1"/>
    <col min="8431" max="8431" width="15.44140625" style="7" bestFit="1" customWidth="1"/>
    <col min="8432" max="8432" width="2.33203125" style="7" customWidth="1"/>
    <col min="8433" max="8434" width="9.6640625" style="7" customWidth="1"/>
    <col min="8435" max="8435" width="2.33203125" style="7" customWidth="1"/>
    <col min="8436" max="8436" width="16.6640625" style="7" bestFit="1" customWidth="1"/>
    <col min="8437" max="8437" width="15.44140625" style="7" bestFit="1" customWidth="1"/>
    <col min="8438" max="8438" width="2.33203125" style="7" customWidth="1"/>
    <col min="8439" max="8440" width="9.6640625" style="7" customWidth="1"/>
    <col min="8441" max="8441" width="2.33203125" style="7" customWidth="1"/>
    <col min="8442" max="8442" width="9.6640625" style="7" customWidth="1"/>
    <col min="8443" max="8443" width="12.5546875" style="7" bestFit="1" customWidth="1"/>
    <col min="8444" max="8444" width="2.33203125" style="7" customWidth="1"/>
    <col min="8445" max="8446" width="9.6640625" style="7" customWidth="1"/>
    <col min="8447" max="8447" width="2.33203125" style="7" customWidth="1"/>
    <col min="8448" max="8448" width="9.6640625" style="7" customWidth="1"/>
    <col min="8449" max="8449" width="12.5546875" style="7" bestFit="1" customWidth="1"/>
    <col min="8450" max="8450" width="2.33203125" style="7" customWidth="1"/>
    <col min="8451" max="8452" width="9.6640625" style="7" customWidth="1"/>
    <col min="8453" max="8453" width="2.33203125" style="7" customWidth="1"/>
    <col min="8454" max="8454" width="9.6640625" style="7" customWidth="1"/>
    <col min="8455" max="8455" width="12.5546875" style="7" bestFit="1" customWidth="1"/>
    <col min="8456" max="8456" width="2.33203125" style="7" customWidth="1"/>
    <col min="8457" max="8458" width="9.6640625" style="7" customWidth="1"/>
    <col min="8459" max="8459" width="2.33203125" style="7" customWidth="1"/>
    <col min="8460" max="8460" width="16.6640625" style="7" bestFit="1" customWidth="1"/>
    <col min="8461" max="8461" width="15.44140625" style="7" bestFit="1" customWidth="1"/>
    <col min="8462" max="8462" width="2.33203125" style="7" customWidth="1"/>
    <col min="8463" max="8464" width="9.6640625" style="7" customWidth="1"/>
    <col min="8465" max="8465" width="2.33203125" style="7" customWidth="1"/>
    <col min="8466" max="8466" width="9.6640625" style="7" customWidth="1"/>
    <col min="8467" max="8467" width="12.5546875" style="7" bestFit="1" customWidth="1"/>
    <col min="8468" max="8468" width="2.33203125" style="7" customWidth="1"/>
    <col min="8469" max="8470" width="9.6640625" style="7" customWidth="1"/>
    <col min="8471" max="8471" width="2.33203125" style="7" customWidth="1"/>
    <col min="8472" max="8472" width="16.6640625" style="7" bestFit="1" customWidth="1"/>
    <col min="8473" max="8473" width="15.44140625" style="7" bestFit="1" customWidth="1"/>
    <col min="8474" max="8474" width="2.33203125" style="7" customWidth="1"/>
    <col min="8475" max="8476" width="9.6640625" style="7" customWidth="1"/>
    <col min="8477" max="8477" width="2.33203125" style="7" customWidth="1"/>
    <col min="8478" max="8478" width="9.6640625" style="7" customWidth="1"/>
    <col min="8479" max="8479" width="12.5546875" style="7" bestFit="1" customWidth="1"/>
    <col min="8480" max="8480" width="2.33203125" style="7" customWidth="1"/>
    <col min="8481" max="8481" width="12.44140625" style="7" customWidth="1"/>
    <col min="8482" max="8482" width="11" style="7" customWidth="1"/>
    <col min="8483" max="8483" width="2.33203125" style="7" customWidth="1"/>
    <col min="8484" max="8484" width="16.6640625" style="7" bestFit="1" customWidth="1"/>
    <col min="8485" max="8485" width="15.44140625" style="7" bestFit="1" customWidth="1"/>
    <col min="8486" max="8486" width="2.33203125" style="7" customWidth="1"/>
    <col min="8487" max="8487" width="14" style="7" bestFit="1" customWidth="1"/>
    <col min="8488" max="8488" width="13.88671875" style="7" bestFit="1" customWidth="1"/>
    <col min="8489" max="8489" width="2.33203125" style="7" customWidth="1"/>
    <col min="8490" max="8490" width="16.6640625" style="7" bestFit="1" customWidth="1"/>
    <col min="8491" max="8491" width="15.44140625" style="7" bestFit="1" customWidth="1"/>
    <col min="8492" max="8675" width="9.109375" style="7"/>
    <col min="8676" max="8676" width="2.33203125" style="7" customWidth="1"/>
    <col min="8677" max="8678" width="9.6640625" style="7" customWidth="1"/>
    <col min="8679" max="8679" width="1.88671875" style="7" customWidth="1"/>
    <col min="8680" max="8680" width="16.6640625" style="7" bestFit="1" customWidth="1"/>
    <col min="8681" max="8681" width="12.5546875" style="7" bestFit="1" customWidth="1"/>
    <col min="8682" max="8682" width="2.33203125" style="7" customWidth="1"/>
    <col min="8683" max="8684" width="9.6640625" style="7" customWidth="1"/>
    <col min="8685" max="8685" width="1.6640625" style="7" customWidth="1"/>
    <col min="8686" max="8686" width="16.6640625" style="7" bestFit="1" customWidth="1"/>
    <col min="8687" max="8687" width="15.44140625" style="7" bestFit="1" customWidth="1"/>
    <col min="8688" max="8688" width="2.33203125" style="7" customWidth="1"/>
    <col min="8689" max="8690" width="9.6640625" style="7" customWidth="1"/>
    <col min="8691" max="8691" width="2.33203125" style="7" customWidth="1"/>
    <col min="8692" max="8692" width="16.6640625" style="7" bestFit="1" customWidth="1"/>
    <col min="8693" max="8693" width="15.44140625" style="7" bestFit="1" customWidth="1"/>
    <col min="8694" max="8694" width="2.33203125" style="7" customWidth="1"/>
    <col min="8695" max="8696" width="9.6640625" style="7" customWidth="1"/>
    <col min="8697" max="8697" width="2.33203125" style="7" customWidth="1"/>
    <col min="8698" max="8698" width="9.6640625" style="7" customWidth="1"/>
    <col min="8699" max="8699" width="12.5546875" style="7" bestFit="1" customWidth="1"/>
    <col min="8700" max="8700" width="2.33203125" style="7" customWidth="1"/>
    <col min="8701" max="8702" width="9.6640625" style="7" customWidth="1"/>
    <col min="8703" max="8703" width="2.33203125" style="7" customWidth="1"/>
    <col min="8704" max="8704" width="9.6640625" style="7" customWidth="1"/>
    <col min="8705" max="8705" width="12.5546875" style="7" bestFit="1" customWidth="1"/>
    <col min="8706" max="8706" width="2.33203125" style="7" customWidth="1"/>
    <col min="8707" max="8708" width="9.6640625" style="7" customWidth="1"/>
    <col min="8709" max="8709" width="2.33203125" style="7" customWidth="1"/>
    <col min="8710" max="8710" width="9.6640625" style="7" customWidth="1"/>
    <col min="8711" max="8711" width="12.5546875" style="7" bestFit="1" customWidth="1"/>
    <col min="8712" max="8712" width="2.33203125" style="7" customWidth="1"/>
    <col min="8713" max="8714" width="9.6640625" style="7" customWidth="1"/>
    <col min="8715" max="8715" width="2.33203125" style="7" customWidth="1"/>
    <col min="8716" max="8716" width="16.6640625" style="7" bestFit="1" customWidth="1"/>
    <col min="8717" max="8717" width="15.44140625" style="7" bestFit="1" customWidth="1"/>
    <col min="8718" max="8718" width="2.33203125" style="7" customWidth="1"/>
    <col min="8719" max="8720" width="9.6640625" style="7" customWidth="1"/>
    <col min="8721" max="8721" width="2.33203125" style="7" customWidth="1"/>
    <col min="8722" max="8722" width="9.6640625" style="7" customWidth="1"/>
    <col min="8723" max="8723" width="12.5546875" style="7" bestFit="1" customWidth="1"/>
    <col min="8724" max="8724" width="2.33203125" style="7" customWidth="1"/>
    <col min="8725" max="8726" width="9.6640625" style="7" customWidth="1"/>
    <col min="8727" max="8727" width="2.33203125" style="7" customWidth="1"/>
    <col min="8728" max="8728" width="16.6640625" style="7" bestFit="1" customWidth="1"/>
    <col min="8729" max="8729" width="15.44140625" style="7" bestFit="1" customWidth="1"/>
    <col min="8730" max="8730" width="2.33203125" style="7" customWidth="1"/>
    <col min="8731" max="8732" width="9.6640625" style="7" customWidth="1"/>
    <col min="8733" max="8733" width="2.33203125" style="7" customWidth="1"/>
    <col min="8734" max="8734" width="9.6640625" style="7" customWidth="1"/>
    <col min="8735" max="8735" width="12.5546875" style="7" bestFit="1" customWidth="1"/>
    <col min="8736" max="8736" width="2.33203125" style="7" customWidth="1"/>
    <col min="8737" max="8737" width="12.44140625" style="7" customWidth="1"/>
    <col min="8738" max="8738" width="11" style="7" customWidth="1"/>
    <col min="8739" max="8739" width="2.33203125" style="7" customWidth="1"/>
    <col min="8740" max="8740" width="16.6640625" style="7" bestFit="1" customWidth="1"/>
    <col min="8741" max="8741" width="15.44140625" style="7" bestFit="1" customWidth="1"/>
    <col min="8742" max="8742" width="2.33203125" style="7" customWidth="1"/>
    <col min="8743" max="8743" width="14" style="7" bestFit="1" customWidth="1"/>
    <col min="8744" max="8744" width="13.88671875" style="7" bestFit="1" customWidth="1"/>
    <col min="8745" max="8745" width="2.33203125" style="7" customWidth="1"/>
    <col min="8746" max="8746" width="16.6640625" style="7" bestFit="1" customWidth="1"/>
    <col min="8747" max="8747" width="15.44140625" style="7" bestFit="1" customWidth="1"/>
    <col min="8748" max="8931" width="9.109375" style="7"/>
    <col min="8932" max="8932" width="2.33203125" style="7" customWidth="1"/>
    <col min="8933" max="8934" width="9.6640625" style="7" customWidth="1"/>
    <col min="8935" max="8935" width="1.88671875" style="7" customWidth="1"/>
    <col min="8936" max="8936" width="16.6640625" style="7" bestFit="1" customWidth="1"/>
    <col min="8937" max="8937" width="12.5546875" style="7" bestFit="1" customWidth="1"/>
    <col min="8938" max="8938" width="2.33203125" style="7" customWidth="1"/>
    <col min="8939" max="8940" width="9.6640625" style="7" customWidth="1"/>
    <col min="8941" max="8941" width="1.6640625" style="7" customWidth="1"/>
    <col min="8942" max="8942" width="16.6640625" style="7" bestFit="1" customWidth="1"/>
    <col min="8943" max="8943" width="15.44140625" style="7" bestFit="1" customWidth="1"/>
    <col min="8944" max="8944" width="2.33203125" style="7" customWidth="1"/>
    <col min="8945" max="8946" width="9.6640625" style="7" customWidth="1"/>
    <col min="8947" max="8947" width="2.33203125" style="7" customWidth="1"/>
    <col min="8948" max="8948" width="16.6640625" style="7" bestFit="1" customWidth="1"/>
    <col min="8949" max="8949" width="15.44140625" style="7" bestFit="1" customWidth="1"/>
    <col min="8950" max="8950" width="2.33203125" style="7" customWidth="1"/>
    <col min="8951" max="8952" width="9.6640625" style="7" customWidth="1"/>
    <col min="8953" max="8953" width="2.33203125" style="7" customWidth="1"/>
    <col min="8954" max="8954" width="9.6640625" style="7" customWidth="1"/>
    <col min="8955" max="8955" width="12.5546875" style="7" bestFit="1" customWidth="1"/>
    <col min="8956" max="8956" width="2.33203125" style="7" customWidth="1"/>
    <col min="8957" max="8958" width="9.6640625" style="7" customWidth="1"/>
    <col min="8959" max="8959" width="2.33203125" style="7" customWidth="1"/>
    <col min="8960" max="8960" width="9.6640625" style="7" customWidth="1"/>
    <col min="8961" max="8961" width="12.5546875" style="7" bestFit="1" customWidth="1"/>
    <col min="8962" max="8962" width="2.33203125" style="7" customWidth="1"/>
    <col min="8963" max="8964" width="9.6640625" style="7" customWidth="1"/>
    <col min="8965" max="8965" width="2.33203125" style="7" customWidth="1"/>
    <col min="8966" max="8966" width="9.6640625" style="7" customWidth="1"/>
    <col min="8967" max="8967" width="12.5546875" style="7" bestFit="1" customWidth="1"/>
    <col min="8968" max="8968" width="2.33203125" style="7" customWidth="1"/>
    <col min="8969" max="8970" width="9.6640625" style="7" customWidth="1"/>
    <col min="8971" max="8971" width="2.33203125" style="7" customWidth="1"/>
    <col min="8972" max="8972" width="16.6640625" style="7" bestFit="1" customWidth="1"/>
    <col min="8973" max="8973" width="15.44140625" style="7" bestFit="1" customWidth="1"/>
    <col min="8974" max="8974" width="2.33203125" style="7" customWidth="1"/>
    <col min="8975" max="8976" width="9.6640625" style="7" customWidth="1"/>
    <col min="8977" max="8977" width="2.33203125" style="7" customWidth="1"/>
    <col min="8978" max="8978" width="9.6640625" style="7" customWidth="1"/>
    <col min="8979" max="8979" width="12.5546875" style="7" bestFit="1" customWidth="1"/>
    <col min="8980" max="8980" width="2.33203125" style="7" customWidth="1"/>
    <col min="8981" max="8982" width="9.6640625" style="7" customWidth="1"/>
    <col min="8983" max="8983" width="2.33203125" style="7" customWidth="1"/>
    <col min="8984" max="8984" width="16.6640625" style="7" bestFit="1" customWidth="1"/>
    <col min="8985" max="8985" width="15.44140625" style="7" bestFit="1" customWidth="1"/>
    <col min="8986" max="8986" width="2.33203125" style="7" customWidth="1"/>
    <col min="8987" max="8988" width="9.6640625" style="7" customWidth="1"/>
    <col min="8989" max="8989" width="2.33203125" style="7" customWidth="1"/>
    <col min="8990" max="8990" width="9.6640625" style="7" customWidth="1"/>
    <col min="8991" max="8991" width="12.5546875" style="7" bestFit="1" customWidth="1"/>
    <col min="8992" max="8992" width="2.33203125" style="7" customWidth="1"/>
    <col min="8993" max="8993" width="12.44140625" style="7" customWidth="1"/>
    <col min="8994" max="8994" width="11" style="7" customWidth="1"/>
    <col min="8995" max="8995" width="2.33203125" style="7" customWidth="1"/>
    <col min="8996" max="8996" width="16.6640625" style="7" bestFit="1" customWidth="1"/>
    <col min="8997" max="8997" width="15.44140625" style="7" bestFit="1" customWidth="1"/>
    <col min="8998" max="8998" width="2.33203125" style="7" customWidth="1"/>
    <col min="8999" max="8999" width="14" style="7" bestFit="1" customWidth="1"/>
    <col min="9000" max="9000" width="13.88671875" style="7" bestFit="1" customWidth="1"/>
    <col min="9001" max="9001" width="2.33203125" style="7" customWidth="1"/>
    <col min="9002" max="9002" width="16.6640625" style="7" bestFit="1" customWidth="1"/>
    <col min="9003" max="9003" width="15.44140625" style="7" bestFit="1" customWidth="1"/>
    <col min="9004" max="9187" width="9.109375" style="7"/>
    <col min="9188" max="9188" width="2.33203125" style="7" customWidth="1"/>
    <col min="9189" max="9190" width="9.6640625" style="7" customWidth="1"/>
    <col min="9191" max="9191" width="1.88671875" style="7" customWidth="1"/>
    <col min="9192" max="9192" width="16.6640625" style="7" bestFit="1" customWidth="1"/>
    <col min="9193" max="9193" width="12.5546875" style="7" bestFit="1" customWidth="1"/>
    <col min="9194" max="9194" width="2.33203125" style="7" customWidth="1"/>
    <col min="9195" max="9196" width="9.6640625" style="7" customWidth="1"/>
    <col min="9197" max="9197" width="1.6640625" style="7" customWidth="1"/>
    <col min="9198" max="9198" width="16.6640625" style="7" bestFit="1" customWidth="1"/>
    <col min="9199" max="9199" width="15.44140625" style="7" bestFit="1" customWidth="1"/>
    <col min="9200" max="9200" width="2.33203125" style="7" customWidth="1"/>
    <col min="9201" max="9202" width="9.6640625" style="7" customWidth="1"/>
    <col min="9203" max="9203" width="2.33203125" style="7" customWidth="1"/>
    <col min="9204" max="9204" width="16.6640625" style="7" bestFit="1" customWidth="1"/>
    <col min="9205" max="9205" width="15.44140625" style="7" bestFit="1" customWidth="1"/>
    <col min="9206" max="9206" width="2.33203125" style="7" customWidth="1"/>
    <col min="9207" max="9208" width="9.6640625" style="7" customWidth="1"/>
    <col min="9209" max="9209" width="2.33203125" style="7" customWidth="1"/>
    <col min="9210" max="9210" width="9.6640625" style="7" customWidth="1"/>
    <col min="9211" max="9211" width="12.5546875" style="7" bestFit="1" customWidth="1"/>
    <col min="9212" max="9212" width="2.33203125" style="7" customWidth="1"/>
    <col min="9213" max="9214" width="9.6640625" style="7" customWidth="1"/>
    <col min="9215" max="9215" width="2.33203125" style="7" customWidth="1"/>
    <col min="9216" max="9216" width="9.6640625" style="7" customWidth="1"/>
    <col min="9217" max="9217" width="12.5546875" style="7" bestFit="1" customWidth="1"/>
    <col min="9218" max="9218" width="2.33203125" style="7" customWidth="1"/>
    <col min="9219" max="9220" width="9.6640625" style="7" customWidth="1"/>
    <col min="9221" max="9221" width="2.33203125" style="7" customWidth="1"/>
    <col min="9222" max="9222" width="9.6640625" style="7" customWidth="1"/>
    <col min="9223" max="9223" width="12.5546875" style="7" bestFit="1" customWidth="1"/>
    <col min="9224" max="9224" width="2.33203125" style="7" customWidth="1"/>
    <col min="9225" max="9226" width="9.6640625" style="7" customWidth="1"/>
    <col min="9227" max="9227" width="2.33203125" style="7" customWidth="1"/>
    <col min="9228" max="9228" width="16.6640625" style="7" bestFit="1" customWidth="1"/>
    <col min="9229" max="9229" width="15.44140625" style="7" bestFit="1" customWidth="1"/>
    <col min="9230" max="9230" width="2.33203125" style="7" customWidth="1"/>
    <col min="9231" max="9232" width="9.6640625" style="7" customWidth="1"/>
    <col min="9233" max="9233" width="2.33203125" style="7" customWidth="1"/>
    <col min="9234" max="9234" width="9.6640625" style="7" customWidth="1"/>
    <col min="9235" max="9235" width="12.5546875" style="7" bestFit="1" customWidth="1"/>
    <col min="9236" max="9236" width="2.33203125" style="7" customWidth="1"/>
    <col min="9237" max="9238" width="9.6640625" style="7" customWidth="1"/>
    <col min="9239" max="9239" width="2.33203125" style="7" customWidth="1"/>
    <col min="9240" max="9240" width="16.6640625" style="7" bestFit="1" customWidth="1"/>
    <col min="9241" max="9241" width="15.44140625" style="7" bestFit="1" customWidth="1"/>
    <col min="9242" max="9242" width="2.33203125" style="7" customWidth="1"/>
    <col min="9243" max="9244" width="9.6640625" style="7" customWidth="1"/>
    <col min="9245" max="9245" width="2.33203125" style="7" customWidth="1"/>
    <col min="9246" max="9246" width="9.6640625" style="7" customWidth="1"/>
    <col min="9247" max="9247" width="12.5546875" style="7" bestFit="1" customWidth="1"/>
    <col min="9248" max="9248" width="2.33203125" style="7" customWidth="1"/>
    <col min="9249" max="9249" width="12.44140625" style="7" customWidth="1"/>
    <col min="9250" max="9250" width="11" style="7" customWidth="1"/>
    <col min="9251" max="9251" width="2.33203125" style="7" customWidth="1"/>
    <col min="9252" max="9252" width="16.6640625" style="7" bestFit="1" customWidth="1"/>
    <col min="9253" max="9253" width="15.44140625" style="7" bestFit="1" customWidth="1"/>
    <col min="9254" max="9254" width="2.33203125" style="7" customWidth="1"/>
    <col min="9255" max="9255" width="14" style="7" bestFit="1" customWidth="1"/>
    <col min="9256" max="9256" width="13.88671875" style="7" bestFit="1" customWidth="1"/>
    <col min="9257" max="9257" width="2.33203125" style="7" customWidth="1"/>
    <col min="9258" max="9258" width="16.6640625" style="7" bestFit="1" customWidth="1"/>
    <col min="9259" max="9259" width="15.44140625" style="7" bestFit="1" customWidth="1"/>
    <col min="9260" max="9443" width="9.109375" style="7"/>
    <col min="9444" max="9444" width="2.33203125" style="7" customWidth="1"/>
    <col min="9445" max="9446" width="9.6640625" style="7" customWidth="1"/>
    <col min="9447" max="9447" width="1.88671875" style="7" customWidth="1"/>
    <col min="9448" max="9448" width="16.6640625" style="7" bestFit="1" customWidth="1"/>
    <col min="9449" max="9449" width="12.5546875" style="7" bestFit="1" customWidth="1"/>
    <col min="9450" max="9450" width="2.33203125" style="7" customWidth="1"/>
    <col min="9451" max="9452" width="9.6640625" style="7" customWidth="1"/>
    <col min="9453" max="9453" width="1.6640625" style="7" customWidth="1"/>
    <col min="9454" max="9454" width="16.6640625" style="7" bestFit="1" customWidth="1"/>
    <col min="9455" max="9455" width="15.44140625" style="7" bestFit="1" customWidth="1"/>
    <col min="9456" max="9456" width="2.33203125" style="7" customWidth="1"/>
    <col min="9457" max="9458" width="9.6640625" style="7" customWidth="1"/>
    <col min="9459" max="9459" width="2.33203125" style="7" customWidth="1"/>
    <col min="9460" max="9460" width="16.6640625" style="7" bestFit="1" customWidth="1"/>
    <col min="9461" max="9461" width="15.44140625" style="7" bestFit="1" customWidth="1"/>
    <col min="9462" max="9462" width="2.33203125" style="7" customWidth="1"/>
    <col min="9463" max="9464" width="9.6640625" style="7" customWidth="1"/>
    <col min="9465" max="9465" width="2.33203125" style="7" customWidth="1"/>
    <col min="9466" max="9466" width="9.6640625" style="7" customWidth="1"/>
    <col min="9467" max="9467" width="12.5546875" style="7" bestFit="1" customWidth="1"/>
    <col min="9468" max="9468" width="2.33203125" style="7" customWidth="1"/>
    <col min="9469" max="9470" width="9.6640625" style="7" customWidth="1"/>
    <col min="9471" max="9471" width="2.33203125" style="7" customWidth="1"/>
    <col min="9472" max="9472" width="9.6640625" style="7" customWidth="1"/>
    <col min="9473" max="9473" width="12.5546875" style="7" bestFit="1" customWidth="1"/>
    <col min="9474" max="9474" width="2.33203125" style="7" customWidth="1"/>
    <col min="9475" max="9476" width="9.6640625" style="7" customWidth="1"/>
    <col min="9477" max="9477" width="2.33203125" style="7" customWidth="1"/>
    <col min="9478" max="9478" width="9.6640625" style="7" customWidth="1"/>
    <col min="9479" max="9479" width="12.5546875" style="7" bestFit="1" customWidth="1"/>
    <col min="9480" max="9480" width="2.33203125" style="7" customWidth="1"/>
    <col min="9481" max="9482" width="9.6640625" style="7" customWidth="1"/>
    <col min="9483" max="9483" width="2.33203125" style="7" customWidth="1"/>
    <col min="9484" max="9484" width="16.6640625" style="7" bestFit="1" customWidth="1"/>
    <col min="9485" max="9485" width="15.44140625" style="7" bestFit="1" customWidth="1"/>
    <col min="9486" max="9486" width="2.33203125" style="7" customWidth="1"/>
    <col min="9487" max="9488" width="9.6640625" style="7" customWidth="1"/>
    <col min="9489" max="9489" width="2.33203125" style="7" customWidth="1"/>
    <col min="9490" max="9490" width="9.6640625" style="7" customWidth="1"/>
    <col min="9491" max="9491" width="12.5546875" style="7" bestFit="1" customWidth="1"/>
    <col min="9492" max="9492" width="2.33203125" style="7" customWidth="1"/>
    <col min="9493" max="9494" width="9.6640625" style="7" customWidth="1"/>
    <col min="9495" max="9495" width="2.33203125" style="7" customWidth="1"/>
    <col min="9496" max="9496" width="16.6640625" style="7" bestFit="1" customWidth="1"/>
    <col min="9497" max="9497" width="15.44140625" style="7" bestFit="1" customWidth="1"/>
    <col min="9498" max="9498" width="2.33203125" style="7" customWidth="1"/>
    <col min="9499" max="9500" width="9.6640625" style="7" customWidth="1"/>
    <col min="9501" max="9501" width="2.33203125" style="7" customWidth="1"/>
    <col min="9502" max="9502" width="9.6640625" style="7" customWidth="1"/>
    <col min="9503" max="9503" width="12.5546875" style="7" bestFit="1" customWidth="1"/>
    <col min="9504" max="9504" width="2.33203125" style="7" customWidth="1"/>
    <col min="9505" max="9505" width="12.44140625" style="7" customWidth="1"/>
    <col min="9506" max="9506" width="11" style="7" customWidth="1"/>
    <col min="9507" max="9507" width="2.33203125" style="7" customWidth="1"/>
    <col min="9508" max="9508" width="16.6640625" style="7" bestFit="1" customWidth="1"/>
    <col min="9509" max="9509" width="15.44140625" style="7" bestFit="1" customWidth="1"/>
    <col min="9510" max="9510" width="2.33203125" style="7" customWidth="1"/>
    <col min="9511" max="9511" width="14" style="7" bestFit="1" customWidth="1"/>
    <col min="9512" max="9512" width="13.88671875" style="7" bestFit="1" customWidth="1"/>
    <col min="9513" max="9513" width="2.33203125" style="7" customWidth="1"/>
    <col min="9514" max="9514" width="16.6640625" style="7" bestFit="1" customWidth="1"/>
    <col min="9515" max="9515" width="15.44140625" style="7" bestFit="1" customWidth="1"/>
    <col min="9516" max="9699" width="9.109375" style="7"/>
    <col min="9700" max="9700" width="2.33203125" style="7" customWidth="1"/>
    <col min="9701" max="9702" width="9.6640625" style="7" customWidth="1"/>
    <col min="9703" max="9703" width="1.88671875" style="7" customWidth="1"/>
    <col min="9704" max="9704" width="16.6640625" style="7" bestFit="1" customWidth="1"/>
    <col min="9705" max="9705" width="12.5546875" style="7" bestFit="1" customWidth="1"/>
    <col min="9706" max="9706" width="2.33203125" style="7" customWidth="1"/>
    <col min="9707" max="9708" width="9.6640625" style="7" customWidth="1"/>
    <col min="9709" max="9709" width="1.6640625" style="7" customWidth="1"/>
    <col min="9710" max="9710" width="16.6640625" style="7" bestFit="1" customWidth="1"/>
    <col min="9711" max="9711" width="15.44140625" style="7" bestFit="1" customWidth="1"/>
    <col min="9712" max="9712" width="2.33203125" style="7" customWidth="1"/>
    <col min="9713" max="9714" width="9.6640625" style="7" customWidth="1"/>
    <col min="9715" max="9715" width="2.33203125" style="7" customWidth="1"/>
    <col min="9716" max="9716" width="16.6640625" style="7" bestFit="1" customWidth="1"/>
    <col min="9717" max="9717" width="15.44140625" style="7" bestFit="1" customWidth="1"/>
    <col min="9718" max="9718" width="2.33203125" style="7" customWidth="1"/>
    <col min="9719" max="9720" width="9.6640625" style="7" customWidth="1"/>
    <col min="9721" max="9721" width="2.33203125" style="7" customWidth="1"/>
    <col min="9722" max="9722" width="9.6640625" style="7" customWidth="1"/>
    <col min="9723" max="9723" width="12.5546875" style="7" bestFit="1" customWidth="1"/>
    <col min="9724" max="9724" width="2.33203125" style="7" customWidth="1"/>
    <col min="9725" max="9726" width="9.6640625" style="7" customWidth="1"/>
    <col min="9727" max="9727" width="2.33203125" style="7" customWidth="1"/>
    <col min="9728" max="9728" width="9.6640625" style="7" customWidth="1"/>
    <col min="9729" max="9729" width="12.5546875" style="7" bestFit="1" customWidth="1"/>
    <col min="9730" max="9730" width="2.33203125" style="7" customWidth="1"/>
    <col min="9731" max="9732" width="9.6640625" style="7" customWidth="1"/>
    <col min="9733" max="9733" width="2.33203125" style="7" customWidth="1"/>
    <col min="9734" max="9734" width="9.6640625" style="7" customWidth="1"/>
    <col min="9735" max="9735" width="12.5546875" style="7" bestFit="1" customWidth="1"/>
    <col min="9736" max="9736" width="2.33203125" style="7" customWidth="1"/>
    <col min="9737" max="9738" width="9.6640625" style="7" customWidth="1"/>
    <col min="9739" max="9739" width="2.33203125" style="7" customWidth="1"/>
    <col min="9740" max="9740" width="16.6640625" style="7" bestFit="1" customWidth="1"/>
    <col min="9741" max="9741" width="15.44140625" style="7" bestFit="1" customWidth="1"/>
    <col min="9742" max="9742" width="2.33203125" style="7" customWidth="1"/>
    <col min="9743" max="9744" width="9.6640625" style="7" customWidth="1"/>
    <col min="9745" max="9745" width="2.33203125" style="7" customWidth="1"/>
    <col min="9746" max="9746" width="9.6640625" style="7" customWidth="1"/>
    <col min="9747" max="9747" width="12.5546875" style="7" bestFit="1" customWidth="1"/>
    <col min="9748" max="9748" width="2.33203125" style="7" customWidth="1"/>
    <col min="9749" max="9750" width="9.6640625" style="7" customWidth="1"/>
    <col min="9751" max="9751" width="2.33203125" style="7" customWidth="1"/>
    <col min="9752" max="9752" width="16.6640625" style="7" bestFit="1" customWidth="1"/>
    <col min="9753" max="9753" width="15.44140625" style="7" bestFit="1" customWidth="1"/>
    <col min="9754" max="9754" width="2.33203125" style="7" customWidth="1"/>
    <col min="9755" max="9756" width="9.6640625" style="7" customWidth="1"/>
    <col min="9757" max="9757" width="2.33203125" style="7" customWidth="1"/>
    <col min="9758" max="9758" width="9.6640625" style="7" customWidth="1"/>
    <col min="9759" max="9759" width="12.5546875" style="7" bestFit="1" customWidth="1"/>
    <col min="9760" max="9760" width="2.33203125" style="7" customWidth="1"/>
    <col min="9761" max="9761" width="12.44140625" style="7" customWidth="1"/>
    <col min="9762" max="9762" width="11" style="7" customWidth="1"/>
    <col min="9763" max="9763" width="2.33203125" style="7" customWidth="1"/>
    <col min="9764" max="9764" width="16.6640625" style="7" bestFit="1" customWidth="1"/>
    <col min="9765" max="9765" width="15.44140625" style="7" bestFit="1" customWidth="1"/>
    <col min="9766" max="9766" width="2.33203125" style="7" customWidth="1"/>
    <col min="9767" max="9767" width="14" style="7" bestFit="1" customWidth="1"/>
    <col min="9768" max="9768" width="13.88671875" style="7" bestFit="1" customWidth="1"/>
    <col min="9769" max="9769" width="2.33203125" style="7" customWidth="1"/>
    <col min="9770" max="9770" width="16.6640625" style="7" bestFit="1" customWidth="1"/>
    <col min="9771" max="9771" width="15.44140625" style="7" bestFit="1" customWidth="1"/>
    <col min="9772" max="9955" width="9.109375" style="7"/>
    <col min="9956" max="9956" width="2.33203125" style="7" customWidth="1"/>
    <col min="9957" max="9958" width="9.6640625" style="7" customWidth="1"/>
    <col min="9959" max="9959" width="1.88671875" style="7" customWidth="1"/>
    <col min="9960" max="9960" width="16.6640625" style="7" bestFit="1" customWidth="1"/>
    <col min="9961" max="9961" width="12.5546875" style="7" bestFit="1" customWidth="1"/>
    <col min="9962" max="9962" width="2.33203125" style="7" customWidth="1"/>
    <col min="9963" max="9964" width="9.6640625" style="7" customWidth="1"/>
    <col min="9965" max="9965" width="1.6640625" style="7" customWidth="1"/>
    <col min="9966" max="9966" width="16.6640625" style="7" bestFit="1" customWidth="1"/>
    <col min="9967" max="9967" width="15.44140625" style="7" bestFit="1" customWidth="1"/>
    <col min="9968" max="9968" width="2.33203125" style="7" customWidth="1"/>
    <col min="9969" max="9970" width="9.6640625" style="7" customWidth="1"/>
    <col min="9971" max="9971" width="2.33203125" style="7" customWidth="1"/>
    <col min="9972" max="9972" width="16.6640625" style="7" bestFit="1" customWidth="1"/>
    <col min="9973" max="9973" width="15.44140625" style="7" bestFit="1" customWidth="1"/>
    <col min="9974" max="9974" width="2.33203125" style="7" customWidth="1"/>
    <col min="9975" max="9976" width="9.6640625" style="7" customWidth="1"/>
    <col min="9977" max="9977" width="2.33203125" style="7" customWidth="1"/>
    <col min="9978" max="9978" width="9.6640625" style="7" customWidth="1"/>
    <col min="9979" max="9979" width="12.5546875" style="7" bestFit="1" customWidth="1"/>
    <col min="9980" max="9980" width="2.33203125" style="7" customWidth="1"/>
    <col min="9981" max="9982" width="9.6640625" style="7" customWidth="1"/>
    <col min="9983" max="9983" width="2.33203125" style="7" customWidth="1"/>
    <col min="9984" max="9984" width="9.6640625" style="7" customWidth="1"/>
    <col min="9985" max="9985" width="12.5546875" style="7" bestFit="1" customWidth="1"/>
    <col min="9986" max="9986" width="2.33203125" style="7" customWidth="1"/>
    <col min="9987" max="9988" width="9.6640625" style="7" customWidth="1"/>
    <col min="9989" max="9989" width="2.33203125" style="7" customWidth="1"/>
    <col min="9990" max="9990" width="9.6640625" style="7" customWidth="1"/>
    <col min="9991" max="9991" width="12.5546875" style="7" bestFit="1" customWidth="1"/>
    <col min="9992" max="9992" width="2.33203125" style="7" customWidth="1"/>
    <col min="9993" max="9994" width="9.6640625" style="7" customWidth="1"/>
    <col min="9995" max="9995" width="2.33203125" style="7" customWidth="1"/>
    <col min="9996" max="9996" width="16.6640625" style="7" bestFit="1" customWidth="1"/>
    <col min="9997" max="9997" width="15.44140625" style="7" bestFit="1" customWidth="1"/>
    <col min="9998" max="9998" width="2.33203125" style="7" customWidth="1"/>
    <col min="9999" max="10000" width="9.6640625" style="7" customWidth="1"/>
    <col min="10001" max="10001" width="2.33203125" style="7" customWidth="1"/>
    <col min="10002" max="10002" width="9.6640625" style="7" customWidth="1"/>
    <col min="10003" max="10003" width="12.5546875" style="7" bestFit="1" customWidth="1"/>
    <col min="10004" max="10004" width="2.33203125" style="7" customWidth="1"/>
    <col min="10005" max="10006" width="9.6640625" style="7" customWidth="1"/>
    <col min="10007" max="10007" width="2.33203125" style="7" customWidth="1"/>
    <col min="10008" max="10008" width="16.6640625" style="7" bestFit="1" customWidth="1"/>
    <col min="10009" max="10009" width="15.44140625" style="7" bestFit="1" customWidth="1"/>
    <col min="10010" max="10010" width="2.33203125" style="7" customWidth="1"/>
    <col min="10011" max="10012" width="9.6640625" style="7" customWidth="1"/>
    <col min="10013" max="10013" width="2.33203125" style="7" customWidth="1"/>
    <col min="10014" max="10014" width="9.6640625" style="7" customWidth="1"/>
    <col min="10015" max="10015" width="12.5546875" style="7" bestFit="1" customWidth="1"/>
    <col min="10016" max="10016" width="2.33203125" style="7" customWidth="1"/>
    <col min="10017" max="10017" width="12.44140625" style="7" customWidth="1"/>
    <col min="10018" max="10018" width="11" style="7" customWidth="1"/>
    <col min="10019" max="10019" width="2.33203125" style="7" customWidth="1"/>
    <col min="10020" max="10020" width="16.6640625" style="7" bestFit="1" customWidth="1"/>
    <col min="10021" max="10021" width="15.44140625" style="7" bestFit="1" customWidth="1"/>
    <col min="10022" max="10022" width="2.33203125" style="7" customWidth="1"/>
    <col min="10023" max="10023" width="14" style="7" bestFit="1" customWidth="1"/>
    <col min="10024" max="10024" width="13.88671875" style="7" bestFit="1" customWidth="1"/>
    <col min="10025" max="10025" width="2.33203125" style="7" customWidth="1"/>
    <col min="10026" max="10026" width="16.6640625" style="7" bestFit="1" customWidth="1"/>
    <col min="10027" max="10027" width="15.44140625" style="7" bestFit="1" customWidth="1"/>
    <col min="10028" max="10211" width="9.109375" style="7"/>
    <col min="10212" max="10212" width="2.33203125" style="7" customWidth="1"/>
    <col min="10213" max="10214" width="9.6640625" style="7" customWidth="1"/>
    <col min="10215" max="10215" width="1.88671875" style="7" customWidth="1"/>
    <col min="10216" max="10216" width="16.6640625" style="7" bestFit="1" customWidth="1"/>
    <col min="10217" max="10217" width="12.5546875" style="7" bestFit="1" customWidth="1"/>
    <col min="10218" max="10218" width="2.33203125" style="7" customWidth="1"/>
    <col min="10219" max="10220" width="9.6640625" style="7" customWidth="1"/>
    <col min="10221" max="10221" width="1.6640625" style="7" customWidth="1"/>
    <col min="10222" max="10222" width="16.6640625" style="7" bestFit="1" customWidth="1"/>
    <col min="10223" max="10223" width="15.44140625" style="7" bestFit="1" customWidth="1"/>
    <col min="10224" max="10224" width="2.33203125" style="7" customWidth="1"/>
    <col min="10225" max="10226" width="9.6640625" style="7" customWidth="1"/>
    <col min="10227" max="10227" width="2.33203125" style="7" customWidth="1"/>
    <col min="10228" max="10228" width="16.6640625" style="7" bestFit="1" customWidth="1"/>
    <col min="10229" max="10229" width="15.44140625" style="7" bestFit="1" customWidth="1"/>
    <col min="10230" max="10230" width="2.33203125" style="7" customWidth="1"/>
    <col min="10231" max="10232" width="9.6640625" style="7" customWidth="1"/>
    <col min="10233" max="10233" width="2.33203125" style="7" customWidth="1"/>
    <col min="10234" max="10234" width="9.6640625" style="7" customWidth="1"/>
    <col min="10235" max="10235" width="12.5546875" style="7" bestFit="1" customWidth="1"/>
    <col min="10236" max="10236" width="2.33203125" style="7" customWidth="1"/>
    <col min="10237" max="10238" width="9.6640625" style="7" customWidth="1"/>
    <col min="10239" max="10239" width="2.33203125" style="7" customWidth="1"/>
    <col min="10240" max="10240" width="9.6640625" style="7" customWidth="1"/>
    <col min="10241" max="10241" width="12.5546875" style="7" bestFit="1" customWidth="1"/>
    <col min="10242" max="10242" width="2.33203125" style="7" customWidth="1"/>
    <col min="10243" max="10244" width="9.6640625" style="7" customWidth="1"/>
    <col min="10245" max="10245" width="2.33203125" style="7" customWidth="1"/>
    <col min="10246" max="10246" width="9.6640625" style="7" customWidth="1"/>
    <col min="10247" max="10247" width="12.5546875" style="7" bestFit="1" customWidth="1"/>
    <col min="10248" max="10248" width="2.33203125" style="7" customWidth="1"/>
    <col min="10249" max="10250" width="9.6640625" style="7" customWidth="1"/>
    <col min="10251" max="10251" width="2.33203125" style="7" customWidth="1"/>
    <col min="10252" max="10252" width="16.6640625" style="7" bestFit="1" customWidth="1"/>
    <col min="10253" max="10253" width="15.44140625" style="7" bestFit="1" customWidth="1"/>
    <col min="10254" max="10254" width="2.33203125" style="7" customWidth="1"/>
    <col min="10255" max="10256" width="9.6640625" style="7" customWidth="1"/>
    <col min="10257" max="10257" width="2.33203125" style="7" customWidth="1"/>
    <col min="10258" max="10258" width="9.6640625" style="7" customWidth="1"/>
    <col min="10259" max="10259" width="12.5546875" style="7" bestFit="1" customWidth="1"/>
    <col min="10260" max="10260" width="2.33203125" style="7" customWidth="1"/>
    <col min="10261" max="10262" width="9.6640625" style="7" customWidth="1"/>
    <col min="10263" max="10263" width="2.33203125" style="7" customWidth="1"/>
    <col min="10264" max="10264" width="16.6640625" style="7" bestFit="1" customWidth="1"/>
    <col min="10265" max="10265" width="15.44140625" style="7" bestFit="1" customWidth="1"/>
    <col min="10266" max="10266" width="2.33203125" style="7" customWidth="1"/>
    <col min="10267" max="10268" width="9.6640625" style="7" customWidth="1"/>
    <col min="10269" max="10269" width="2.33203125" style="7" customWidth="1"/>
    <col min="10270" max="10270" width="9.6640625" style="7" customWidth="1"/>
    <col min="10271" max="10271" width="12.5546875" style="7" bestFit="1" customWidth="1"/>
    <col min="10272" max="10272" width="2.33203125" style="7" customWidth="1"/>
    <col min="10273" max="10273" width="12.44140625" style="7" customWidth="1"/>
    <col min="10274" max="10274" width="11" style="7" customWidth="1"/>
    <col min="10275" max="10275" width="2.33203125" style="7" customWidth="1"/>
    <col min="10276" max="10276" width="16.6640625" style="7" bestFit="1" customWidth="1"/>
    <col min="10277" max="10277" width="15.44140625" style="7" bestFit="1" customWidth="1"/>
    <col min="10278" max="10278" width="2.33203125" style="7" customWidth="1"/>
    <col min="10279" max="10279" width="14" style="7" bestFit="1" customWidth="1"/>
    <col min="10280" max="10280" width="13.88671875" style="7" bestFit="1" customWidth="1"/>
    <col min="10281" max="10281" width="2.33203125" style="7" customWidth="1"/>
    <col min="10282" max="10282" width="16.6640625" style="7" bestFit="1" customWidth="1"/>
    <col min="10283" max="10283" width="15.44140625" style="7" bestFit="1" customWidth="1"/>
    <col min="10284" max="10467" width="9.109375" style="7"/>
    <col min="10468" max="10468" width="2.33203125" style="7" customWidth="1"/>
    <col min="10469" max="10470" width="9.6640625" style="7" customWidth="1"/>
    <col min="10471" max="10471" width="1.88671875" style="7" customWidth="1"/>
    <col min="10472" max="10472" width="16.6640625" style="7" bestFit="1" customWidth="1"/>
    <col min="10473" max="10473" width="12.5546875" style="7" bestFit="1" customWidth="1"/>
    <col min="10474" max="10474" width="2.33203125" style="7" customWidth="1"/>
    <col min="10475" max="10476" width="9.6640625" style="7" customWidth="1"/>
    <col min="10477" max="10477" width="1.6640625" style="7" customWidth="1"/>
    <col min="10478" max="10478" width="16.6640625" style="7" bestFit="1" customWidth="1"/>
    <col min="10479" max="10479" width="15.44140625" style="7" bestFit="1" customWidth="1"/>
    <col min="10480" max="10480" width="2.33203125" style="7" customWidth="1"/>
    <col min="10481" max="10482" width="9.6640625" style="7" customWidth="1"/>
    <col min="10483" max="10483" width="2.33203125" style="7" customWidth="1"/>
    <col min="10484" max="10484" width="16.6640625" style="7" bestFit="1" customWidth="1"/>
    <col min="10485" max="10485" width="15.44140625" style="7" bestFit="1" customWidth="1"/>
    <col min="10486" max="10486" width="2.33203125" style="7" customWidth="1"/>
    <col min="10487" max="10488" width="9.6640625" style="7" customWidth="1"/>
    <col min="10489" max="10489" width="2.33203125" style="7" customWidth="1"/>
    <col min="10490" max="10490" width="9.6640625" style="7" customWidth="1"/>
    <col min="10491" max="10491" width="12.5546875" style="7" bestFit="1" customWidth="1"/>
    <col min="10492" max="10492" width="2.33203125" style="7" customWidth="1"/>
    <col min="10493" max="10494" width="9.6640625" style="7" customWidth="1"/>
    <col min="10495" max="10495" width="2.33203125" style="7" customWidth="1"/>
    <col min="10496" max="10496" width="9.6640625" style="7" customWidth="1"/>
    <col min="10497" max="10497" width="12.5546875" style="7" bestFit="1" customWidth="1"/>
    <col min="10498" max="10498" width="2.33203125" style="7" customWidth="1"/>
    <col min="10499" max="10500" width="9.6640625" style="7" customWidth="1"/>
    <col min="10501" max="10501" width="2.33203125" style="7" customWidth="1"/>
    <col min="10502" max="10502" width="9.6640625" style="7" customWidth="1"/>
    <col min="10503" max="10503" width="12.5546875" style="7" bestFit="1" customWidth="1"/>
    <col min="10504" max="10504" width="2.33203125" style="7" customWidth="1"/>
    <col min="10505" max="10506" width="9.6640625" style="7" customWidth="1"/>
    <col min="10507" max="10507" width="2.33203125" style="7" customWidth="1"/>
    <col min="10508" max="10508" width="16.6640625" style="7" bestFit="1" customWidth="1"/>
    <col min="10509" max="10509" width="15.44140625" style="7" bestFit="1" customWidth="1"/>
    <col min="10510" max="10510" width="2.33203125" style="7" customWidth="1"/>
    <col min="10511" max="10512" width="9.6640625" style="7" customWidth="1"/>
    <col min="10513" max="10513" width="2.33203125" style="7" customWidth="1"/>
    <col min="10514" max="10514" width="9.6640625" style="7" customWidth="1"/>
    <col min="10515" max="10515" width="12.5546875" style="7" bestFit="1" customWidth="1"/>
    <col min="10516" max="10516" width="2.33203125" style="7" customWidth="1"/>
    <col min="10517" max="10518" width="9.6640625" style="7" customWidth="1"/>
    <col min="10519" max="10519" width="2.33203125" style="7" customWidth="1"/>
    <col min="10520" max="10520" width="16.6640625" style="7" bestFit="1" customWidth="1"/>
    <col min="10521" max="10521" width="15.44140625" style="7" bestFit="1" customWidth="1"/>
    <col min="10522" max="10522" width="2.33203125" style="7" customWidth="1"/>
    <col min="10523" max="10524" width="9.6640625" style="7" customWidth="1"/>
    <col min="10525" max="10525" width="2.33203125" style="7" customWidth="1"/>
    <col min="10526" max="10526" width="9.6640625" style="7" customWidth="1"/>
    <col min="10527" max="10527" width="12.5546875" style="7" bestFit="1" customWidth="1"/>
    <col min="10528" max="10528" width="2.33203125" style="7" customWidth="1"/>
    <col min="10529" max="10529" width="12.44140625" style="7" customWidth="1"/>
    <col min="10530" max="10530" width="11" style="7" customWidth="1"/>
    <col min="10531" max="10531" width="2.33203125" style="7" customWidth="1"/>
    <col min="10532" max="10532" width="16.6640625" style="7" bestFit="1" customWidth="1"/>
    <col min="10533" max="10533" width="15.44140625" style="7" bestFit="1" customWidth="1"/>
    <col min="10534" max="10534" width="2.33203125" style="7" customWidth="1"/>
    <col min="10535" max="10535" width="14" style="7" bestFit="1" customWidth="1"/>
    <col min="10536" max="10536" width="13.88671875" style="7" bestFit="1" customWidth="1"/>
    <col min="10537" max="10537" width="2.33203125" style="7" customWidth="1"/>
    <col min="10538" max="10538" width="16.6640625" style="7" bestFit="1" customWidth="1"/>
    <col min="10539" max="10539" width="15.44140625" style="7" bestFit="1" customWidth="1"/>
    <col min="10540" max="10723" width="9.109375" style="7"/>
    <col min="10724" max="10724" width="2.33203125" style="7" customWidth="1"/>
    <col min="10725" max="10726" width="9.6640625" style="7" customWidth="1"/>
    <col min="10727" max="10727" width="1.88671875" style="7" customWidth="1"/>
    <col min="10728" max="10728" width="16.6640625" style="7" bestFit="1" customWidth="1"/>
    <col min="10729" max="10729" width="12.5546875" style="7" bestFit="1" customWidth="1"/>
    <col min="10730" max="10730" width="2.33203125" style="7" customWidth="1"/>
    <col min="10731" max="10732" width="9.6640625" style="7" customWidth="1"/>
    <col min="10733" max="10733" width="1.6640625" style="7" customWidth="1"/>
    <col min="10734" max="10734" width="16.6640625" style="7" bestFit="1" customWidth="1"/>
    <col min="10735" max="10735" width="15.44140625" style="7" bestFit="1" customWidth="1"/>
    <col min="10736" max="10736" width="2.33203125" style="7" customWidth="1"/>
    <col min="10737" max="10738" width="9.6640625" style="7" customWidth="1"/>
    <col min="10739" max="10739" width="2.33203125" style="7" customWidth="1"/>
    <col min="10740" max="10740" width="16.6640625" style="7" bestFit="1" customWidth="1"/>
    <col min="10741" max="10741" width="15.44140625" style="7" bestFit="1" customWidth="1"/>
    <col min="10742" max="10742" width="2.33203125" style="7" customWidth="1"/>
    <col min="10743" max="10744" width="9.6640625" style="7" customWidth="1"/>
    <col min="10745" max="10745" width="2.33203125" style="7" customWidth="1"/>
    <col min="10746" max="10746" width="9.6640625" style="7" customWidth="1"/>
    <col min="10747" max="10747" width="12.5546875" style="7" bestFit="1" customWidth="1"/>
    <col min="10748" max="10748" width="2.33203125" style="7" customWidth="1"/>
    <col min="10749" max="10750" width="9.6640625" style="7" customWidth="1"/>
    <col min="10751" max="10751" width="2.33203125" style="7" customWidth="1"/>
    <col min="10752" max="10752" width="9.6640625" style="7" customWidth="1"/>
    <col min="10753" max="10753" width="12.5546875" style="7" bestFit="1" customWidth="1"/>
    <col min="10754" max="10754" width="2.33203125" style="7" customWidth="1"/>
    <col min="10755" max="10756" width="9.6640625" style="7" customWidth="1"/>
    <col min="10757" max="10757" width="2.33203125" style="7" customWidth="1"/>
    <col min="10758" max="10758" width="9.6640625" style="7" customWidth="1"/>
    <col min="10759" max="10759" width="12.5546875" style="7" bestFit="1" customWidth="1"/>
    <col min="10760" max="10760" width="2.33203125" style="7" customWidth="1"/>
    <col min="10761" max="10762" width="9.6640625" style="7" customWidth="1"/>
    <col min="10763" max="10763" width="2.33203125" style="7" customWidth="1"/>
    <col min="10764" max="10764" width="16.6640625" style="7" bestFit="1" customWidth="1"/>
    <col min="10765" max="10765" width="15.44140625" style="7" bestFit="1" customWidth="1"/>
    <col min="10766" max="10766" width="2.33203125" style="7" customWidth="1"/>
    <col min="10767" max="10768" width="9.6640625" style="7" customWidth="1"/>
    <col min="10769" max="10769" width="2.33203125" style="7" customWidth="1"/>
    <col min="10770" max="10770" width="9.6640625" style="7" customWidth="1"/>
    <col min="10771" max="10771" width="12.5546875" style="7" bestFit="1" customWidth="1"/>
    <col min="10772" max="10772" width="2.33203125" style="7" customWidth="1"/>
    <col min="10773" max="10774" width="9.6640625" style="7" customWidth="1"/>
    <col min="10775" max="10775" width="2.33203125" style="7" customWidth="1"/>
    <col min="10776" max="10776" width="16.6640625" style="7" bestFit="1" customWidth="1"/>
    <col min="10777" max="10777" width="15.44140625" style="7" bestFit="1" customWidth="1"/>
    <col min="10778" max="10778" width="2.33203125" style="7" customWidth="1"/>
    <col min="10779" max="10780" width="9.6640625" style="7" customWidth="1"/>
    <col min="10781" max="10781" width="2.33203125" style="7" customWidth="1"/>
    <col min="10782" max="10782" width="9.6640625" style="7" customWidth="1"/>
    <col min="10783" max="10783" width="12.5546875" style="7" bestFit="1" customWidth="1"/>
    <col min="10784" max="10784" width="2.33203125" style="7" customWidth="1"/>
    <col min="10785" max="10785" width="12.44140625" style="7" customWidth="1"/>
    <col min="10786" max="10786" width="11" style="7" customWidth="1"/>
    <col min="10787" max="10787" width="2.33203125" style="7" customWidth="1"/>
    <col min="10788" max="10788" width="16.6640625" style="7" bestFit="1" customWidth="1"/>
    <col min="10789" max="10789" width="15.44140625" style="7" bestFit="1" customWidth="1"/>
    <col min="10790" max="10790" width="2.33203125" style="7" customWidth="1"/>
    <col min="10791" max="10791" width="14" style="7" bestFit="1" customWidth="1"/>
    <col min="10792" max="10792" width="13.88671875" style="7" bestFit="1" customWidth="1"/>
    <col min="10793" max="10793" width="2.33203125" style="7" customWidth="1"/>
    <col min="10794" max="10794" width="16.6640625" style="7" bestFit="1" customWidth="1"/>
    <col min="10795" max="10795" width="15.44140625" style="7" bestFit="1" customWidth="1"/>
    <col min="10796" max="10979" width="9.109375" style="7"/>
    <col min="10980" max="10980" width="2.33203125" style="7" customWidth="1"/>
    <col min="10981" max="10982" width="9.6640625" style="7" customWidth="1"/>
    <col min="10983" max="10983" width="1.88671875" style="7" customWidth="1"/>
    <col min="10984" max="10984" width="16.6640625" style="7" bestFit="1" customWidth="1"/>
    <col min="10985" max="10985" width="12.5546875" style="7" bestFit="1" customWidth="1"/>
    <col min="10986" max="10986" width="2.33203125" style="7" customWidth="1"/>
    <col min="10987" max="10988" width="9.6640625" style="7" customWidth="1"/>
    <col min="10989" max="10989" width="1.6640625" style="7" customWidth="1"/>
    <col min="10990" max="10990" width="16.6640625" style="7" bestFit="1" customWidth="1"/>
    <col min="10991" max="10991" width="15.44140625" style="7" bestFit="1" customWidth="1"/>
    <col min="10992" max="10992" width="2.33203125" style="7" customWidth="1"/>
    <col min="10993" max="10994" width="9.6640625" style="7" customWidth="1"/>
    <col min="10995" max="10995" width="2.33203125" style="7" customWidth="1"/>
    <col min="10996" max="10996" width="16.6640625" style="7" bestFit="1" customWidth="1"/>
    <col min="10997" max="10997" width="15.44140625" style="7" bestFit="1" customWidth="1"/>
    <col min="10998" max="10998" width="2.33203125" style="7" customWidth="1"/>
    <col min="10999" max="11000" width="9.6640625" style="7" customWidth="1"/>
    <col min="11001" max="11001" width="2.33203125" style="7" customWidth="1"/>
    <col min="11002" max="11002" width="9.6640625" style="7" customWidth="1"/>
    <col min="11003" max="11003" width="12.5546875" style="7" bestFit="1" customWidth="1"/>
    <col min="11004" max="11004" width="2.33203125" style="7" customWidth="1"/>
    <col min="11005" max="11006" width="9.6640625" style="7" customWidth="1"/>
    <col min="11007" max="11007" width="2.33203125" style="7" customWidth="1"/>
    <col min="11008" max="11008" width="9.6640625" style="7" customWidth="1"/>
    <col min="11009" max="11009" width="12.5546875" style="7" bestFit="1" customWidth="1"/>
    <col min="11010" max="11010" width="2.33203125" style="7" customWidth="1"/>
    <col min="11011" max="11012" width="9.6640625" style="7" customWidth="1"/>
    <col min="11013" max="11013" width="2.33203125" style="7" customWidth="1"/>
    <col min="11014" max="11014" width="9.6640625" style="7" customWidth="1"/>
    <col min="11015" max="11015" width="12.5546875" style="7" bestFit="1" customWidth="1"/>
    <col min="11016" max="11016" width="2.33203125" style="7" customWidth="1"/>
    <col min="11017" max="11018" width="9.6640625" style="7" customWidth="1"/>
    <col min="11019" max="11019" width="2.33203125" style="7" customWidth="1"/>
    <col min="11020" max="11020" width="16.6640625" style="7" bestFit="1" customWidth="1"/>
    <col min="11021" max="11021" width="15.44140625" style="7" bestFit="1" customWidth="1"/>
    <col min="11022" max="11022" width="2.33203125" style="7" customWidth="1"/>
    <col min="11023" max="11024" width="9.6640625" style="7" customWidth="1"/>
    <col min="11025" max="11025" width="2.33203125" style="7" customWidth="1"/>
    <col min="11026" max="11026" width="9.6640625" style="7" customWidth="1"/>
    <col min="11027" max="11027" width="12.5546875" style="7" bestFit="1" customWidth="1"/>
    <col min="11028" max="11028" width="2.33203125" style="7" customWidth="1"/>
    <col min="11029" max="11030" width="9.6640625" style="7" customWidth="1"/>
    <col min="11031" max="11031" width="2.33203125" style="7" customWidth="1"/>
    <col min="11032" max="11032" width="16.6640625" style="7" bestFit="1" customWidth="1"/>
    <col min="11033" max="11033" width="15.44140625" style="7" bestFit="1" customWidth="1"/>
    <col min="11034" max="11034" width="2.33203125" style="7" customWidth="1"/>
    <col min="11035" max="11036" width="9.6640625" style="7" customWidth="1"/>
    <col min="11037" max="11037" width="2.33203125" style="7" customWidth="1"/>
    <col min="11038" max="11038" width="9.6640625" style="7" customWidth="1"/>
    <col min="11039" max="11039" width="12.5546875" style="7" bestFit="1" customWidth="1"/>
    <col min="11040" max="11040" width="2.33203125" style="7" customWidth="1"/>
    <col min="11041" max="11041" width="12.44140625" style="7" customWidth="1"/>
    <col min="11042" max="11042" width="11" style="7" customWidth="1"/>
    <col min="11043" max="11043" width="2.33203125" style="7" customWidth="1"/>
    <col min="11044" max="11044" width="16.6640625" style="7" bestFit="1" customWidth="1"/>
    <col min="11045" max="11045" width="15.44140625" style="7" bestFit="1" customWidth="1"/>
    <col min="11046" max="11046" width="2.33203125" style="7" customWidth="1"/>
    <col min="11047" max="11047" width="14" style="7" bestFit="1" customWidth="1"/>
    <col min="11048" max="11048" width="13.88671875" style="7" bestFit="1" customWidth="1"/>
    <col min="11049" max="11049" width="2.33203125" style="7" customWidth="1"/>
    <col min="11050" max="11050" width="16.6640625" style="7" bestFit="1" customWidth="1"/>
    <col min="11051" max="11051" width="15.44140625" style="7" bestFit="1" customWidth="1"/>
    <col min="11052" max="11235" width="9.109375" style="7"/>
    <col min="11236" max="11236" width="2.33203125" style="7" customWidth="1"/>
    <col min="11237" max="11238" width="9.6640625" style="7" customWidth="1"/>
    <col min="11239" max="11239" width="1.88671875" style="7" customWidth="1"/>
    <col min="11240" max="11240" width="16.6640625" style="7" bestFit="1" customWidth="1"/>
    <col min="11241" max="11241" width="12.5546875" style="7" bestFit="1" customWidth="1"/>
    <col min="11242" max="11242" width="2.33203125" style="7" customWidth="1"/>
    <col min="11243" max="11244" width="9.6640625" style="7" customWidth="1"/>
    <col min="11245" max="11245" width="1.6640625" style="7" customWidth="1"/>
    <col min="11246" max="11246" width="16.6640625" style="7" bestFit="1" customWidth="1"/>
    <col min="11247" max="11247" width="15.44140625" style="7" bestFit="1" customWidth="1"/>
    <col min="11248" max="11248" width="2.33203125" style="7" customWidth="1"/>
    <col min="11249" max="11250" width="9.6640625" style="7" customWidth="1"/>
    <col min="11251" max="11251" width="2.33203125" style="7" customWidth="1"/>
    <col min="11252" max="11252" width="16.6640625" style="7" bestFit="1" customWidth="1"/>
    <col min="11253" max="11253" width="15.44140625" style="7" bestFit="1" customWidth="1"/>
    <col min="11254" max="11254" width="2.33203125" style="7" customWidth="1"/>
    <col min="11255" max="11256" width="9.6640625" style="7" customWidth="1"/>
    <col min="11257" max="11257" width="2.33203125" style="7" customWidth="1"/>
    <col min="11258" max="11258" width="9.6640625" style="7" customWidth="1"/>
    <col min="11259" max="11259" width="12.5546875" style="7" bestFit="1" customWidth="1"/>
    <col min="11260" max="11260" width="2.33203125" style="7" customWidth="1"/>
    <col min="11261" max="11262" width="9.6640625" style="7" customWidth="1"/>
    <col min="11263" max="11263" width="2.33203125" style="7" customWidth="1"/>
    <col min="11264" max="11264" width="9.6640625" style="7" customWidth="1"/>
    <col min="11265" max="11265" width="12.5546875" style="7" bestFit="1" customWidth="1"/>
    <col min="11266" max="11266" width="2.33203125" style="7" customWidth="1"/>
    <col min="11267" max="11268" width="9.6640625" style="7" customWidth="1"/>
    <col min="11269" max="11269" width="2.33203125" style="7" customWidth="1"/>
    <col min="11270" max="11270" width="9.6640625" style="7" customWidth="1"/>
    <col min="11271" max="11271" width="12.5546875" style="7" bestFit="1" customWidth="1"/>
    <col min="11272" max="11272" width="2.33203125" style="7" customWidth="1"/>
    <col min="11273" max="11274" width="9.6640625" style="7" customWidth="1"/>
    <col min="11275" max="11275" width="2.33203125" style="7" customWidth="1"/>
    <col min="11276" max="11276" width="16.6640625" style="7" bestFit="1" customWidth="1"/>
    <col min="11277" max="11277" width="15.44140625" style="7" bestFit="1" customWidth="1"/>
    <col min="11278" max="11278" width="2.33203125" style="7" customWidth="1"/>
    <col min="11279" max="11280" width="9.6640625" style="7" customWidth="1"/>
    <col min="11281" max="11281" width="2.33203125" style="7" customWidth="1"/>
    <col min="11282" max="11282" width="9.6640625" style="7" customWidth="1"/>
    <col min="11283" max="11283" width="12.5546875" style="7" bestFit="1" customWidth="1"/>
    <col min="11284" max="11284" width="2.33203125" style="7" customWidth="1"/>
    <col min="11285" max="11286" width="9.6640625" style="7" customWidth="1"/>
    <col min="11287" max="11287" width="2.33203125" style="7" customWidth="1"/>
    <col min="11288" max="11288" width="16.6640625" style="7" bestFit="1" customWidth="1"/>
    <col min="11289" max="11289" width="15.44140625" style="7" bestFit="1" customWidth="1"/>
    <col min="11290" max="11290" width="2.33203125" style="7" customWidth="1"/>
    <col min="11291" max="11292" width="9.6640625" style="7" customWidth="1"/>
    <col min="11293" max="11293" width="2.33203125" style="7" customWidth="1"/>
    <col min="11294" max="11294" width="9.6640625" style="7" customWidth="1"/>
    <col min="11295" max="11295" width="12.5546875" style="7" bestFit="1" customWidth="1"/>
    <col min="11296" max="11296" width="2.33203125" style="7" customWidth="1"/>
    <col min="11297" max="11297" width="12.44140625" style="7" customWidth="1"/>
    <col min="11298" max="11298" width="11" style="7" customWidth="1"/>
    <col min="11299" max="11299" width="2.33203125" style="7" customWidth="1"/>
    <col min="11300" max="11300" width="16.6640625" style="7" bestFit="1" customWidth="1"/>
    <col min="11301" max="11301" width="15.44140625" style="7" bestFit="1" customWidth="1"/>
    <col min="11302" max="11302" width="2.33203125" style="7" customWidth="1"/>
    <col min="11303" max="11303" width="14" style="7" bestFit="1" customWidth="1"/>
    <col min="11304" max="11304" width="13.88671875" style="7" bestFit="1" customWidth="1"/>
    <col min="11305" max="11305" width="2.33203125" style="7" customWidth="1"/>
    <col min="11306" max="11306" width="16.6640625" style="7" bestFit="1" customWidth="1"/>
    <col min="11307" max="11307" width="15.44140625" style="7" bestFit="1" customWidth="1"/>
    <col min="11308" max="11491" width="9.109375" style="7"/>
    <col min="11492" max="11492" width="2.33203125" style="7" customWidth="1"/>
    <col min="11493" max="11494" width="9.6640625" style="7" customWidth="1"/>
    <col min="11495" max="11495" width="1.88671875" style="7" customWidth="1"/>
    <col min="11496" max="11496" width="16.6640625" style="7" bestFit="1" customWidth="1"/>
    <col min="11497" max="11497" width="12.5546875" style="7" bestFit="1" customWidth="1"/>
    <col min="11498" max="11498" width="2.33203125" style="7" customWidth="1"/>
    <col min="11499" max="11500" width="9.6640625" style="7" customWidth="1"/>
    <col min="11501" max="11501" width="1.6640625" style="7" customWidth="1"/>
    <col min="11502" max="11502" width="16.6640625" style="7" bestFit="1" customWidth="1"/>
    <col min="11503" max="11503" width="15.44140625" style="7" bestFit="1" customWidth="1"/>
    <col min="11504" max="11504" width="2.33203125" style="7" customWidth="1"/>
    <col min="11505" max="11506" width="9.6640625" style="7" customWidth="1"/>
    <col min="11507" max="11507" width="2.33203125" style="7" customWidth="1"/>
    <col min="11508" max="11508" width="16.6640625" style="7" bestFit="1" customWidth="1"/>
    <col min="11509" max="11509" width="15.44140625" style="7" bestFit="1" customWidth="1"/>
    <col min="11510" max="11510" width="2.33203125" style="7" customWidth="1"/>
    <col min="11511" max="11512" width="9.6640625" style="7" customWidth="1"/>
    <col min="11513" max="11513" width="2.33203125" style="7" customWidth="1"/>
    <col min="11514" max="11514" width="9.6640625" style="7" customWidth="1"/>
    <col min="11515" max="11515" width="12.5546875" style="7" bestFit="1" customWidth="1"/>
    <col min="11516" max="11516" width="2.33203125" style="7" customWidth="1"/>
    <col min="11517" max="11518" width="9.6640625" style="7" customWidth="1"/>
    <col min="11519" max="11519" width="2.33203125" style="7" customWidth="1"/>
    <col min="11520" max="11520" width="9.6640625" style="7" customWidth="1"/>
    <col min="11521" max="11521" width="12.5546875" style="7" bestFit="1" customWidth="1"/>
    <col min="11522" max="11522" width="2.33203125" style="7" customWidth="1"/>
    <col min="11523" max="11524" width="9.6640625" style="7" customWidth="1"/>
    <col min="11525" max="11525" width="2.33203125" style="7" customWidth="1"/>
    <col min="11526" max="11526" width="9.6640625" style="7" customWidth="1"/>
    <col min="11527" max="11527" width="12.5546875" style="7" bestFit="1" customWidth="1"/>
    <col min="11528" max="11528" width="2.33203125" style="7" customWidth="1"/>
    <col min="11529" max="11530" width="9.6640625" style="7" customWidth="1"/>
    <col min="11531" max="11531" width="2.33203125" style="7" customWidth="1"/>
    <col min="11532" max="11532" width="16.6640625" style="7" bestFit="1" customWidth="1"/>
    <col min="11533" max="11533" width="15.44140625" style="7" bestFit="1" customWidth="1"/>
    <col min="11534" max="11534" width="2.33203125" style="7" customWidth="1"/>
    <col min="11535" max="11536" width="9.6640625" style="7" customWidth="1"/>
    <col min="11537" max="11537" width="2.33203125" style="7" customWidth="1"/>
    <col min="11538" max="11538" width="9.6640625" style="7" customWidth="1"/>
    <col min="11539" max="11539" width="12.5546875" style="7" bestFit="1" customWidth="1"/>
    <col min="11540" max="11540" width="2.33203125" style="7" customWidth="1"/>
    <col min="11541" max="11542" width="9.6640625" style="7" customWidth="1"/>
    <col min="11543" max="11543" width="2.33203125" style="7" customWidth="1"/>
    <col min="11544" max="11544" width="16.6640625" style="7" bestFit="1" customWidth="1"/>
    <col min="11545" max="11545" width="15.44140625" style="7" bestFit="1" customWidth="1"/>
    <col min="11546" max="11546" width="2.33203125" style="7" customWidth="1"/>
    <col min="11547" max="11548" width="9.6640625" style="7" customWidth="1"/>
    <col min="11549" max="11549" width="2.33203125" style="7" customWidth="1"/>
    <col min="11550" max="11550" width="9.6640625" style="7" customWidth="1"/>
    <col min="11551" max="11551" width="12.5546875" style="7" bestFit="1" customWidth="1"/>
    <col min="11552" max="11552" width="2.33203125" style="7" customWidth="1"/>
    <col min="11553" max="11553" width="12.44140625" style="7" customWidth="1"/>
    <col min="11554" max="11554" width="11" style="7" customWidth="1"/>
    <col min="11555" max="11555" width="2.33203125" style="7" customWidth="1"/>
    <col min="11556" max="11556" width="16.6640625" style="7" bestFit="1" customWidth="1"/>
    <col min="11557" max="11557" width="15.44140625" style="7" bestFit="1" customWidth="1"/>
    <col min="11558" max="11558" width="2.33203125" style="7" customWidth="1"/>
    <col min="11559" max="11559" width="14" style="7" bestFit="1" customWidth="1"/>
    <col min="11560" max="11560" width="13.88671875" style="7" bestFit="1" customWidth="1"/>
    <col min="11561" max="11561" width="2.33203125" style="7" customWidth="1"/>
    <col min="11562" max="11562" width="16.6640625" style="7" bestFit="1" customWidth="1"/>
    <col min="11563" max="11563" width="15.44140625" style="7" bestFit="1" customWidth="1"/>
    <col min="11564" max="11747" width="9.109375" style="7"/>
    <col min="11748" max="11748" width="2.33203125" style="7" customWidth="1"/>
    <col min="11749" max="11750" width="9.6640625" style="7" customWidth="1"/>
    <col min="11751" max="11751" width="1.88671875" style="7" customWidth="1"/>
    <col min="11752" max="11752" width="16.6640625" style="7" bestFit="1" customWidth="1"/>
    <col min="11753" max="11753" width="12.5546875" style="7" bestFit="1" customWidth="1"/>
    <col min="11754" max="11754" width="2.33203125" style="7" customWidth="1"/>
    <col min="11755" max="11756" width="9.6640625" style="7" customWidth="1"/>
    <col min="11757" max="11757" width="1.6640625" style="7" customWidth="1"/>
    <col min="11758" max="11758" width="16.6640625" style="7" bestFit="1" customWidth="1"/>
    <col min="11759" max="11759" width="15.44140625" style="7" bestFit="1" customWidth="1"/>
    <col min="11760" max="11760" width="2.33203125" style="7" customWidth="1"/>
    <col min="11761" max="11762" width="9.6640625" style="7" customWidth="1"/>
    <col min="11763" max="11763" width="2.33203125" style="7" customWidth="1"/>
    <col min="11764" max="11764" width="16.6640625" style="7" bestFit="1" customWidth="1"/>
    <col min="11765" max="11765" width="15.44140625" style="7" bestFit="1" customWidth="1"/>
    <col min="11766" max="11766" width="2.33203125" style="7" customWidth="1"/>
    <col min="11767" max="11768" width="9.6640625" style="7" customWidth="1"/>
    <col min="11769" max="11769" width="2.33203125" style="7" customWidth="1"/>
    <col min="11770" max="11770" width="9.6640625" style="7" customWidth="1"/>
    <col min="11771" max="11771" width="12.5546875" style="7" bestFit="1" customWidth="1"/>
    <col min="11772" max="11772" width="2.33203125" style="7" customWidth="1"/>
    <col min="11773" max="11774" width="9.6640625" style="7" customWidth="1"/>
    <col min="11775" max="11775" width="2.33203125" style="7" customWidth="1"/>
    <col min="11776" max="11776" width="9.6640625" style="7" customWidth="1"/>
    <col min="11777" max="11777" width="12.5546875" style="7" bestFit="1" customWidth="1"/>
    <col min="11778" max="11778" width="2.33203125" style="7" customWidth="1"/>
    <col min="11779" max="11780" width="9.6640625" style="7" customWidth="1"/>
    <col min="11781" max="11781" width="2.33203125" style="7" customWidth="1"/>
    <col min="11782" max="11782" width="9.6640625" style="7" customWidth="1"/>
    <col min="11783" max="11783" width="12.5546875" style="7" bestFit="1" customWidth="1"/>
    <col min="11784" max="11784" width="2.33203125" style="7" customWidth="1"/>
    <col min="11785" max="11786" width="9.6640625" style="7" customWidth="1"/>
    <col min="11787" max="11787" width="2.33203125" style="7" customWidth="1"/>
    <col min="11788" max="11788" width="16.6640625" style="7" bestFit="1" customWidth="1"/>
    <col min="11789" max="11789" width="15.44140625" style="7" bestFit="1" customWidth="1"/>
    <col min="11790" max="11790" width="2.33203125" style="7" customWidth="1"/>
    <col min="11791" max="11792" width="9.6640625" style="7" customWidth="1"/>
    <col min="11793" max="11793" width="2.33203125" style="7" customWidth="1"/>
    <col min="11794" max="11794" width="9.6640625" style="7" customWidth="1"/>
    <col min="11795" max="11795" width="12.5546875" style="7" bestFit="1" customWidth="1"/>
    <col min="11796" max="11796" width="2.33203125" style="7" customWidth="1"/>
    <col min="11797" max="11798" width="9.6640625" style="7" customWidth="1"/>
    <col min="11799" max="11799" width="2.33203125" style="7" customWidth="1"/>
    <col min="11800" max="11800" width="16.6640625" style="7" bestFit="1" customWidth="1"/>
    <col min="11801" max="11801" width="15.44140625" style="7" bestFit="1" customWidth="1"/>
    <col min="11802" max="11802" width="2.33203125" style="7" customWidth="1"/>
    <col min="11803" max="11804" width="9.6640625" style="7" customWidth="1"/>
    <col min="11805" max="11805" width="2.33203125" style="7" customWidth="1"/>
    <col min="11806" max="11806" width="9.6640625" style="7" customWidth="1"/>
    <col min="11807" max="11807" width="12.5546875" style="7" bestFit="1" customWidth="1"/>
    <col min="11808" max="11808" width="2.33203125" style="7" customWidth="1"/>
    <col min="11809" max="11809" width="12.44140625" style="7" customWidth="1"/>
    <col min="11810" max="11810" width="11" style="7" customWidth="1"/>
    <col min="11811" max="11811" width="2.33203125" style="7" customWidth="1"/>
    <col min="11812" max="11812" width="16.6640625" style="7" bestFit="1" customWidth="1"/>
    <col min="11813" max="11813" width="15.44140625" style="7" bestFit="1" customWidth="1"/>
    <col min="11814" max="11814" width="2.33203125" style="7" customWidth="1"/>
    <col min="11815" max="11815" width="14" style="7" bestFit="1" customWidth="1"/>
    <col min="11816" max="11816" width="13.88671875" style="7" bestFit="1" customWidth="1"/>
    <col min="11817" max="11817" width="2.33203125" style="7" customWidth="1"/>
    <col min="11818" max="11818" width="16.6640625" style="7" bestFit="1" customWidth="1"/>
    <col min="11819" max="11819" width="15.44140625" style="7" bestFit="1" customWidth="1"/>
    <col min="11820" max="12003" width="9.109375" style="7"/>
    <col min="12004" max="12004" width="2.33203125" style="7" customWidth="1"/>
    <col min="12005" max="12006" width="9.6640625" style="7" customWidth="1"/>
    <col min="12007" max="12007" width="1.88671875" style="7" customWidth="1"/>
    <col min="12008" max="12008" width="16.6640625" style="7" bestFit="1" customWidth="1"/>
    <col min="12009" max="12009" width="12.5546875" style="7" bestFit="1" customWidth="1"/>
    <col min="12010" max="12010" width="2.33203125" style="7" customWidth="1"/>
    <col min="12011" max="12012" width="9.6640625" style="7" customWidth="1"/>
    <col min="12013" max="12013" width="1.6640625" style="7" customWidth="1"/>
    <col min="12014" max="12014" width="16.6640625" style="7" bestFit="1" customWidth="1"/>
    <col min="12015" max="12015" width="15.44140625" style="7" bestFit="1" customWidth="1"/>
    <col min="12016" max="12016" width="2.33203125" style="7" customWidth="1"/>
    <col min="12017" max="12018" width="9.6640625" style="7" customWidth="1"/>
    <col min="12019" max="12019" width="2.33203125" style="7" customWidth="1"/>
    <col min="12020" max="12020" width="16.6640625" style="7" bestFit="1" customWidth="1"/>
    <col min="12021" max="12021" width="15.44140625" style="7" bestFit="1" customWidth="1"/>
    <col min="12022" max="12022" width="2.33203125" style="7" customWidth="1"/>
    <col min="12023" max="12024" width="9.6640625" style="7" customWidth="1"/>
    <col min="12025" max="12025" width="2.33203125" style="7" customWidth="1"/>
    <col min="12026" max="12026" width="9.6640625" style="7" customWidth="1"/>
    <col min="12027" max="12027" width="12.5546875" style="7" bestFit="1" customWidth="1"/>
    <col min="12028" max="12028" width="2.33203125" style="7" customWidth="1"/>
    <col min="12029" max="12030" width="9.6640625" style="7" customWidth="1"/>
    <col min="12031" max="12031" width="2.33203125" style="7" customWidth="1"/>
    <col min="12032" max="12032" width="9.6640625" style="7" customWidth="1"/>
    <col min="12033" max="12033" width="12.5546875" style="7" bestFit="1" customWidth="1"/>
    <col min="12034" max="12034" width="2.33203125" style="7" customWidth="1"/>
    <col min="12035" max="12036" width="9.6640625" style="7" customWidth="1"/>
    <col min="12037" max="12037" width="2.33203125" style="7" customWidth="1"/>
    <col min="12038" max="12038" width="9.6640625" style="7" customWidth="1"/>
    <col min="12039" max="12039" width="12.5546875" style="7" bestFit="1" customWidth="1"/>
    <col min="12040" max="12040" width="2.33203125" style="7" customWidth="1"/>
    <col min="12041" max="12042" width="9.6640625" style="7" customWidth="1"/>
    <col min="12043" max="12043" width="2.33203125" style="7" customWidth="1"/>
    <col min="12044" max="12044" width="16.6640625" style="7" bestFit="1" customWidth="1"/>
    <col min="12045" max="12045" width="15.44140625" style="7" bestFit="1" customWidth="1"/>
    <col min="12046" max="12046" width="2.33203125" style="7" customWidth="1"/>
    <col min="12047" max="12048" width="9.6640625" style="7" customWidth="1"/>
    <col min="12049" max="12049" width="2.33203125" style="7" customWidth="1"/>
    <col min="12050" max="12050" width="9.6640625" style="7" customWidth="1"/>
    <col min="12051" max="12051" width="12.5546875" style="7" bestFit="1" customWidth="1"/>
    <col min="12052" max="12052" width="2.33203125" style="7" customWidth="1"/>
    <col min="12053" max="12054" width="9.6640625" style="7" customWidth="1"/>
    <col min="12055" max="12055" width="2.33203125" style="7" customWidth="1"/>
    <col min="12056" max="12056" width="16.6640625" style="7" bestFit="1" customWidth="1"/>
    <col min="12057" max="12057" width="15.44140625" style="7" bestFit="1" customWidth="1"/>
    <col min="12058" max="12058" width="2.33203125" style="7" customWidth="1"/>
    <col min="12059" max="12060" width="9.6640625" style="7" customWidth="1"/>
    <col min="12061" max="12061" width="2.33203125" style="7" customWidth="1"/>
    <col min="12062" max="12062" width="9.6640625" style="7" customWidth="1"/>
    <col min="12063" max="12063" width="12.5546875" style="7" bestFit="1" customWidth="1"/>
    <col min="12064" max="12064" width="2.33203125" style="7" customWidth="1"/>
    <col min="12065" max="12065" width="12.44140625" style="7" customWidth="1"/>
    <col min="12066" max="12066" width="11" style="7" customWidth="1"/>
    <col min="12067" max="12067" width="2.33203125" style="7" customWidth="1"/>
    <col min="12068" max="12068" width="16.6640625" style="7" bestFit="1" customWidth="1"/>
    <col min="12069" max="12069" width="15.44140625" style="7" bestFit="1" customWidth="1"/>
    <col min="12070" max="12070" width="2.33203125" style="7" customWidth="1"/>
    <col min="12071" max="12071" width="14" style="7" bestFit="1" customWidth="1"/>
    <col min="12072" max="12072" width="13.88671875" style="7" bestFit="1" customWidth="1"/>
    <col min="12073" max="12073" width="2.33203125" style="7" customWidth="1"/>
    <col min="12074" max="12074" width="16.6640625" style="7" bestFit="1" customWidth="1"/>
    <col min="12075" max="12075" width="15.44140625" style="7" bestFit="1" customWidth="1"/>
    <col min="12076" max="12259" width="9.109375" style="7"/>
    <col min="12260" max="12260" width="2.33203125" style="7" customWidth="1"/>
    <col min="12261" max="12262" width="9.6640625" style="7" customWidth="1"/>
    <col min="12263" max="12263" width="1.88671875" style="7" customWidth="1"/>
    <col min="12264" max="12264" width="16.6640625" style="7" bestFit="1" customWidth="1"/>
    <col min="12265" max="12265" width="12.5546875" style="7" bestFit="1" customWidth="1"/>
    <col min="12266" max="12266" width="2.33203125" style="7" customWidth="1"/>
    <col min="12267" max="12268" width="9.6640625" style="7" customWidth="1"/>
    <col min="12269" max="12269" width="1.6640625" style="7" customWidth="1"/>
    <col min="12270" max="12270" width="16.6640625" style="7" bestFit="1" customWidth="1"/>
    <col min="12271" max="12271" width="15.44140625" style="7" bestFit="1" customWidth="1"/>
    <col min="12272" max="12272" width="2.33203125" style="7" customWidth="1"/>
    <col min="12273" max="12274" width="9.6640625" style="7" customWidth="1"/>
    <col min="12275" max="12275" width="2.33203125" style="7" customWidth="1"/>
    <col min="12276" max="12276" width="16.6640625" style="7" bestFit="1" customWidth="1"/>
    <col min="12277" max="12277" width="15.44140625" style="7" bestFit="1" customWidth="1"/>
    <col min="12278" max="12278" width="2.33203125" style="7" customWidth="1"/>
    <col min="12279" max="12280" width="9.6640625" style="7" customWidth="1"/>
    <col min="12281" max="12281" width="2.33203125" style="7" customWidth="1"/>
    <col min="12282" max="12282" width="9.6640625" style="7" customWidth="1"/>
    <col min="12283" max="12283" width="12.5546875" style="7" bestFit="1" customWidth="1"/>
    <col min="12284" max="12284" width="2.33203125" style="7" customWidth="1"/>
    <col min="12285" max="12286" width="9.6640625" style="7" customWidth="1"/>
    <col min="12287" max="12287" width="2.33203125" style="7" customWidth="1"/>
    <col min="12288" max="12288" width="9.6640625" style="7" customWidth="1"/>
    <col min="12289" max="12289" width="12.5546875" style="7" bestFit="1" customWidth="1"/>
    <col min="12290" max="12290" width="2.33203125" style="7" customWidth="1"/>
    <col min="12291" max="12292" width="9.6640625" style="7" customWidth="1"/>
    <col min="12293" max="12293" width="2.33203125" style="7" customWidth="1"/>
    <col min="12294" max="12294" width="9.6640625" style="7" customWidth="1"/>
    <col min="12295" max="12295" width="12.5546875" style="7" bestFit="1" customWidth="1"/>
    <col min="12296" max="12296" width="2.33203125" style="7" customWidth="1"/>
    <col min="12297" max="12298" width="9.6640625" style="7" customWidth="1"/>
    <col min="12299" max="12299" width="2.33203125" style="7" customWidth="1"/>
    <col min="12300" max="12300" width="16.6640625" style="7" bestFit="1" customWidth="1"/>
    <col min="12301" max="12301" width="15.44140625" style="7" bestFit="1" customWidth="1"/>
    <col min="12302" max="12302" width="2.33203125" style="7" customWidth="1"/>
    <col min="12303" max="12304" width="9.6640625" style="7" customWidth="1"/>
    <col min="12305" max="12305" width="2.33203125" style="7" customWidth="1"/>
    <col min="12306" max="12306" width="9.6640625" style="7" customWidth="1"/>
    <col min="12307" max="12307" width="12.5546875" style="7" bestFit="1" customWidth="1"/>
    <col min="12308" max="12308" width="2.33203125" style="7" customWidth="1"/>
    <col min="12309" max="12310" width="9.6640625" style="7" customWidth="1"/>
    <col min="12311" max="12311" width="2.33203125" style="7" customWidth="1"/>
    <col min="12312" max="12312" width="16.6640625" style="7" bestFit="1" customWidth="1"/>
    <col min="12313" max="12313" width="15.44140625" style="7" bestFit="1" customWidth="1"/>
    <col min="12314" max="12314" width="2.33203125" style="7" customWidth="1"/>
    <col min="12315" max="12316" width="9.6640625" style="7" customWidth="1"/>
    <col min="12317" max="12317" width="2.33203125" style="7" customWidth="1"/>
    <col min="12318" max="12318" width="9.6640625" style="7" customWidth="1"/>
    <col min="12319" max="12319" width="12.5546875" style="7" bestFit="1" customWidth="1"/>
    <col min="12320" max="12320" width="2.33203125" style="7" customWidth="1"/>
    <col min="12321" max="12321" width="12.44140625" style="7" customWidth="1"/>
    <col min="12322" max="12322" width="11" style="7" customWidth="1"/>
    <col min="12323" max="12323" width="2.33203125" style="7" customWidth="1"/>
    <col min="12324" max="12324" width="16.6640625" style="7" bestFit="1" customWidth="1"/>
    <col min="12325" max="12325" width="15.44140625" style="7" bestFit="1" customWidth="1"/>
    <col min="12326" max="12326" width="2.33203125" style="7" customWidth="1"/>
    <col min="12327" max="12327" width="14" style="7" bestFit="1" customWidth="1"/>
    <col min="12328" max="12328" width="13.88671875" style="7" bestFit="1" customWidth="1"/>
    <col min="12329" max="12329" width="2.33203125" style="7" customWidth="1"/>
    <col min="12330" max="12330" width="16.6640625" style="7" bestFit="1" customWidth="1"/>
    <col min="12331" max="12331" width="15.44140625" style="7" bestFit="1" customWidth="1"/>
    <col min="12332" max="12515" width="9.109375" style="7"/>
    <col min="12516" max="12516" width="2.33203125" style="7" customWidth="1"/>
    <col min="12517" max="12518" width="9.6640625" style="7" customWidth="1"/>
    <col min="12519" max="12519" width="1.88671875" style="7" customWidth="1"/>
    <col min="12520" max="12520" width="16.6640625" style="7" bestFit="1" customWidth="1"/>
    <col min="12521" max="12521" width="12.5546875" style="7" bestFit="1" customWidth="1"/>
    <col min="12522" max="12522" width="2.33203125" style="7" customWidth="1"/>
    <col min="12523" max="12524" width="9.6640625" style="7" customWidth="1"/>
    <col min="12525" max="12525" width="1.6640625" style="7" customWidth="1"/>
    <col min="12526" max="12526" width="16.6640625" style="7" bestFit="1" customWidth="1"/>
    <col min="12527" max="12527" width="15.44140625" style="7" bestFit="1" customWidth="1"/>
    <col min="12528" max="12528" width="2.33203125" style="7" customWidth="1"/>
    <col min="12529" max="12530" width="9.6640625" style="7" customWidth="1"/>
    <col min="12531" max="12531" width="2.33203125" style="7" customWidth="1"/>
    <col min="12532" max="12532" width="16.6640625" style="7" bestFit="1" customWidth="1"/>
    <col min="12533" max="12533" width="15.44140625" style="7" bestFit="1" customWidth="1"/>
    <col min="12534" max="12534" width="2.33203125" style="7" customWidth="1"/>
    <col min="12535" max="12536" width="9.6640625" style="7" customWidth="1"/>
    <col min="12537" max="12537" width="2.33203125" style="7" customWidth="1"/>
    <col min="12538" max="12538" width="9.6640625" style="7" customWidth="1"/>
    <col min="12539" max="12539" width="12.5546875" style="7" bestFit="1" customWidth="1"/>
    <col min="12540" max="12540" width="2.33203125" style="7" customWidth="1"/>
    <col min="12541" max="12542" width="9.6640625" style="7" customWidth="1"/>
    <col min="12543" max="12543" width="2.33203125" style="7" customWidth="1"/>
    <col min="12544" max="12544" width="9.6640625" style="7" customWidth="1"/>
    <col min="12545" max="12545" width="12.5546875" style="7" bestFit="1" customWidth="1"/>
    <col min="12546" max="12546" width="2.33203125" style="7" customWidth="1"/>
    <col min="12547" max="12548" width="9.6640625" style="7" customWidth="1"/>
    <col min="12549" max="12549" width="2.33203125" style="7" customWidth="1"/>
    <col min="12550" max="12550" width="9.6640625" style="7" customWidth="1"/>
    <col min="12551" max="12551" width="12.5546875" style="7" bestFit="1" customWidth="1"/>
    <col min="12552" max="12552" width="2.33203125" style="7" customWidth="1"/>
    <col min="12553" max="12554" width="9.6640625" style="7" customWidth="1"/>
    <col min="12555" max="12555" width="2.33203125" style="7" customWidth="1"/>
    <col min="12556" max="12556" width="16.6640625" style="7" bestFit="1" customWidth="1"/>
    <col min="12557" max="12557" width="15.44140625" style="7" bestFit="1" customWidth="1"/>
    <col min="12558" max="12558" width="2.33203125" style="7" customWidth="1"/>
    <col min="12559" max="12560" width="9.6640625" style="7" customWidth="1"/>
    <col min="12561" max="12561" width="2.33203125" style="7" customWidth="1"/>
    <col min="12562" max="12562" width="9.6640625" style="7" customWidth="1"/>
    <col min="12563" max="12563" width="12.5546875" style="7" bestFit="1" customWidth="1"/>
    <col min="12564" max="12564" width="2.33203125" style="7" customWidth="1"/>
    <col min="12565" max="12566" width="9.6640625" style="7" customWidth="1"/>
    <col min="12567" max="12567" width="2.33203125" style="7" customWidth="1"/>
    <col min="12568" max="12568" width="16.6640625" style="7" bestFit="1" customWidth="1"/>
    <col min="12569" max="12569" width="15.44140625" style="7" bestFit="1" customWidth="1"/>
    <col min="12570" max="12570" width="2.33203125" style="7" customWidth="1"/>
    <col min="12571" max="12572" width="9.6640625" style="7" customWidth="1"/>
    <col min="12573" max="12573" width="2.33203125" style="7" customWidth="1"/>
    <col min="12574" max="12574" width="9.6640625" style="7" customWidth="1"/>
    <col min="12575" max="12575" width="12.5546875" style="7" bestFit="1" customWidth="1"/>
    <col min="12576" max="12576" width="2.33203125" style="7" customWidth="1"/>
    <col min="12577" max="12577" width="12.44140625" style="7" customWidth="1"/>
    <col min="12578" max="12578" width="11" style="7" customWidth="1"/>
    <col min="12579" max="12579" width="2.33203125" style="7" customWidth="1"/>
    <col min="12580" max="12580" width="16.6640625" style="7" bestFit="1" customWidth="1"/>
    <col min="12581" max="12581" width="15.44140625" style="7" bestFit="1" customWidth="1"/>
    <col min="12582" max="12582" width="2.33203125" style="7" customWidth="1"/>
    <col min="12583" max="12583" width="14" style="7" bestFit="1" customWidth="1"/>
    <col min="12584" max="12584" width="13.88671875" style="7" bestFit="1" customWidth="1"/>
    <col min="12585" max="12585" width="2.33203125" style="7" customWidth="1"/>
    <col min="12586" max="12586" width="16.6640625" style="7" bestFit="1" customWidth="1"/>
    <col min="12587" max="12587" width="15.44140625" style="7" bestFit="1" customWidth="1"/>
    <col min="12588" max="12771" width="9.109375" style="7"/>
    <col min="12772" max="12772" width="2.33203125" style="7" customWidth="1"/>
    <col min="12773" max="12774" width="9.6640625" style="7" customWidth="1"/>
    <col min="12775" max="12775" width="1.88671875" style="7" customWidth="1"/>
    <col min="12776" max="12776" width="16.6640625" style="7" bestFit="1" customWidth="1"/>
    <col min="12777" max="12777" width="12.5546875" style="7" bestFit="1" customWidth="1"/>
    <col min="12778" max="12778" width="2.33203125" style="7" customWidth="1"/>
    <col min="12779" max="12780" width="9.6640625" style="7" customWidth="1"/>
    <col min="12781" max="12781" width="1.6640625" style="7" customWidth="1"/>
    <col min="12782" max="12782" width="16.6640625" style="7" bestFit="1" customWidth="1"/>
    <col min="12783" max="12783" width="15.44140625" style="7" bestFit="1" customWidth="1"/>
    <col min="12784" max="12784" width="2.33203125" style="7" customWidth="1"/>
    <col min="12785" max="12786" width="9.6640625" style="7" customWidth="1"/>
    <col min="12787" max="12787" width="2.33203125" style="7" customWidth="1"/>
    <col min="12788" max="12788" width="16.6640625" style="7" bestFit="1" customWidth="1"/>
    <col min="12789" max="12789" width="15.44140625" style="7" bestFit="1" customWidth="1"/>
    <col min="12790" max="12790" width="2.33203125" style="7" customWidth="1"/>
    <col min="12791" max="12792" width="9.6640625" style="7" customWidth="1"/>
    <col min="12793" max="12793" width="2.33203125" style="7" customWidth="1"/>
    <col min="12794" max="12794" width="9.6640625" style="7" customWidth="1"/>
    <col min="12795" max="12795" width="12.5546875" style="7" bestFit="1" customWidth="1"/>
    <col min="12796" max="12796" width="2.33203125" style="7" customWidth="1"/>
    <col min="12797" max="12798" width="9.6640625" style="7" customWidth="1"/>
    <col min="12799" max="12799" width="2.33203125" style="7" customWidth="1"/>
    <col min="12800" max="12800" width="9.6640625" style="7" customWidth="1"/>
    <col min="12801" max="12801" width="12.5546875" style="7" bestFit="1" customWidth="1"/>
    <col min="12802" max="12802" width="2.33203125" style="7" customWidth="1"/>
    <col min="12803" max="12804" width="9.6640625" style="7" customWidth="1"/>
    <col min="12805" max="12805" width="2.33203125" style="7" customWidth="1"/>
    <col min="12806" max="12806" width="9.6640625" style="7" customWidth="1"/>
    <col min="12807" max="12807" width="12.5546875" style="7" bestFit="1" customWidth="1"/>
    <col min="12808" max="12808" width="2.33203125" style="7" customWidth="1"/>
    <col min="12809" max="12810" width="9.6640625" style="7" customWidth="1"/>
    <col min="12811" max="12811" width="2.33203125" style="7" customWidth="1"/>
    <col min="12812" max="12812" width="16.6640625" style="7" bestFit="1" customWidth="1"/>
    <col min="12813" max="12813" width="15.44140625" style="7" bestFit="1" customWidth="1"/>
    <col min="12814" max="12814" width="2.33203125" style="7" customWidth="1"/>
    <col min="12815" max="12816" width="9.6640625" style="7" customWidth="1"/>
    <col min="12817" max="12817" width="2.33203125" style="7" customWidth="1"/>
    <col min="12818" max="12818" width="9.6640625" style="7" customWidth="1"/>
    <col min="12819" max="12819" width="12.5546875" style="7" bestFit="1" customWidth="1"/>
    <col min="12820" max="12820" width="2.33203125" style="7" customWidth="1"/>
    <col min="12821" max="12822" width="9.6640625" style="7" customWidth="1"/>
    <col min="12823" max="12823" width="2.33203125" style="7" customWidth="1"/>
    <col min="12824" max="12824" width="16.6640625" style="7" bestFit="1" customWidth="1"/>
    <col min="12825" max="12825" width="15.44140625" style="7" bestFit="1" customWidth="1"/>
    <col min="12826" max="12826" width="2.33203125" style="7" customWidth="1"/>
    <col min="12827" max="12828" width="9.6640625" style="7" customWidth="1"/>
    <col min="12829" max="12829" width="2.33203125" style="7" customWidth="1"/>
    <col min="12830" max="12830" width="9.6640625" style="7" customWidth="1"/>
    <col min="12831" max="12831" width="12.5546875" style="7" bestFit="1" customWidth="1"/>
    <col min="12832" max="12832" width="2.33203125" style="7" customWidth="1"/>
    <col min="12833" max="12833" width="12.44140625" style="7" customWidth="1"/>
    <col min="12834" max="12834" width="11" style="7" customWidth="1"/>
    <col min="12835" max="12835" width="2.33203125" style="7" customWidth="1"/>
    <col min="12836" max="12836" width="16.6640625" style="7" bestFit="1" customWidth="1"/>
    <col min="12837" max="12837" width="15.44140625" style="7" bestFit="1" customWidth="1"/>
    <col min="12838" max="12838" width="2.33203125" style="7" customWidth="1"/>
    <col min="12839" max="12839" width="14" style="7" bestFit="1" customWidth="1"/>
    <col min="12840" max="12840" width="13.88671875" style="7" bestFit="1" customWidth="1"/>
    <col min="12841" max="12841" width="2.33203125" style="7" customWidth="1"/>
    <col min="12842" max="12842" width="16.6640625" style="7" bestFit="1" customWidth="1"/>
    <col min="12843" max="12843" width="15.44140625" style="7" bestFit="1" customWidth="1"/>
    <col min="12844" max="13027" width="9.109375" style="7"/>
    <col min="13028" max="13028" width="2.33203125" style="7" customWidth="1"/>
    <col min="13029" max="13030" width="9.6640625" style="7" customWidth="1"/>
    <col min="13031" max="13031" width="1.88671875" style="7" customWidth="1"/>
    <col min="13032" max="13032" width="16.6640625" style="7" bestFit="1" customWidth="1"/>
    <col min="13033" max="13033" width="12.5546875" style="7" bestFit="1" customWidth="1"/>
    <col min="13034" max="13034" width="2.33203125" style="7" customWidth="1"/>
    <col min="13035" max="13036" width="9.6640625" style="7" customWidth="1"/>
    <col min="13037" max="13037" width="1.6640625" style="7" customWidth="1"/>
    <col min="13038" max="13038" width="16.6640625" style="7" bestFit="1" customWidth="1"/>
    <col min="13039" max="13039" width="15.44140625" style="7" bestFit="1" customWidth="1"/>
    <col min="13040" max="13040" width="2.33203125" style="7" customWidth="1"/>
    <col min="13041" max="13042" width="9.6640625" style="7" customWidth="1"/>
    <col min="13043" max="13043" width="2.33203125" style="7" customWidth="1"/>
    <col min="13044" max="13044" width="16.6640625" style="7" bestFit="1" customWidth="1"/>
    <col min="13045" max="13045" width="15.44140625" style="7" bestFit="1" customWidth="1"/>
    <col min="13046" max="13046" width="2.33203125" style="7" customWidth="1"/>
    <col min="13047" max="13048" width="9.6640625" style="7" customWidth="1"/>
    <col min="13049" max="13049" width="2.33203125" style="7" customWidth="1"/>
    <col min="13050" max="13050" width="9.6640625" style="7" customWidth="1"/>
    <col min="13051" max="13051" width="12.5546875" style="7" bestFit="1" customWidth="1"/>
    <col min="13052" max="13052" width="2.33203125" style="7" customWidth="1"/>
    <col min="13053" max="13054" width="9.6640625" style="7" customWidth="1"/>
    <col min="13055" max="13055" width="2.33203125" style="7" customWidth="1"/>
    <col min="13056" max="13056" width="9.6640625" style="7" customWidth="1"/>
    <col min="13057" max="13057" width="12.5546875" style="7" bestFit="1" customWidth="1"/>
    <col min="13058" max="13058" width="2.33203125" style="7" customWidth="1"/>
    <col min="13059" max="13060" width="9.6640625" style="7" customWidth="1"/>
    <col min="13061" max="13061" width="2.33203125" style="7" customWidth="1"/>
    <col min="13062" max="13062" width="9.6640625" style="7" customWidth="1"/>
    <col min="13063" max="13063" width="12.5546875" style="7" bestFit="1" customWidth="1"/>
    <col min="13064" max="13064" width="2.33203125" style="7" customWidth="1"/>
    <col min="13065" max="13066" width="9.6640625" style="7" customWidth="1"/>
    <col min="13067" max="13067" width="2.33203125" style="7" customWidth="1"/>
    <col min="13068" max="13068" width="16.6640625" style="7" bestFit="1" customWidth="1"/>
    <col min="13069" max="13069" width="15.44140625" style="7" bestFit="1" customWidth="1"/>
    <col min="13070" max="13070" width="2.33203125" style="7" customWidth="1"/>
    <col min="13071" max="13072" width="9.6640625" style="7" customWidth="1"/>
    <col min="13073" max="13073" width="2.33203125" style="7" customWidth="1"/>
    <col min="13074" max="13074" width="9.6640625" style="7" customWidth="1"/>
    <col min="13075" max="13075" width="12.5546875" style="7" bestFit="1" customWidth="1"/>
    <col min="13076" max="13076" width="2.33203125" style="7" customWidth="1"/>
    <col min="13077" max="13078" width="9.6640625" style="7" customWidth="1"/>
    <col min="13079" max="13079" width="2.33203125" style="7" customWidth="1"/>
    <col min="13080" max="13080" width="16.6640625" style="7" bestFit="1" customWidth="1"/>
    <col min="13081" max="13081" width="15.44140625" style="7" bestFit="1" customWidth="1"/>
    <col min="13082" max="13082" width="2.33203125" style="7" customWidth="1"/>
    <col min="13083" max="13084" width="9.6640625" style="7" customWidth="1"/>
    <col min="13085" max="13085" width="2.33203125" style="7" customWidth="1"/>
    <col min="13086" max="13086" width="9.6640625" style="7" customWidth="1"/>
    <col min="13087" max="13087" width="12.5546875" style="7" bestFit="1" customWidth="1"/>
    <col min="13088" max="13088" width="2.33203125" style="7" customWidth="1"/>
    <col min="13089" max="13089" width="12.44140625" style="7" customWidth="1"/>
    <col min="13090" max="13090" width="11" style="7" customWidth="1"/>
    <col min="13091" max="13091" width="2.33203125" style="7" customWidth="1"/>
    <col min="13092" max="13092" width="16.6640625" style="7" bestFit="1" customWidth="1"/>
    <col min="13093" max="13093" width="15.44140625" style="7" bestFit="1" customWidth="1"/>
    <col min="13094" max="13094" width="2.33203125" style="7" customWidth="1"/>
    <col min="13095" max="13095" width="14" style="7" bestFit="1" customWidth="1"/>
    <col min="13096" max="13096" width="13.88671875" style="7" bestFit="1" customWidth="1"/>
    <col min="13097" max="13097" width="2.33203125" style="7" customWidth="1"/>
    <col min="13098" max="13098" width="16.6640625" style="7" bestFit="1" customWidth="1"/>
    <col min="13099" max="13099" width="15.44140625" style="7" bestFit="1" customWidth="1"/>
    <col min="13100" max="13283" width="9.109375" style="7"/>
    <col min="13284" max="13284" width="2.33203125" style="7" customWidth="1"/>
    <col min="13285" max="13286" width="9.6640625" style="7" customWidth="1"/>
    <col min="13287" max="13287" width="1.88671875" style="7" customWidth="1"/>
    <col min="13288" max="13288" width="16.6640625" style="7" bestFit="1" customWidth="1"/>
    <col min="13289" max="13289" width="12.5546875" style="7" bestFit="1" customWidth="1"/>
    <col min="13290" max="13290" width="2.33203125" style="7" customWidth="1"/>
    <col min="13291" max="13292" width="9.6640625" style="7" customWidth="1"/>
    <col min="13293" max="13293" width="1.6640625" style="7" customWidth="1"/>
    <col min="13294" max="13294" width="16.6640625" style="7" bestFit="1" customWidth="1"/>
    <col min="13295" max="13295" width="15.44140625" style="7" bestFit="1" customWidth="1"/>
    <col min="13296" max="13296" width="2.33203125" style="7" customWidth="1"/>
    <col min="13297" max="13298" width="9.6640625" style="7" customWidth="1"/>
    <col min="13299" max="13299" width="2.33203125" style="7" customWidth="1"/>
    <col min="13300" max="13300" width="16.6640625" style="7" bestFit="1" customWidth="1"/>
    <col min="13301" max="13301" width="15.44140625" style="7" bestFit="1" customWidth="1"/>
    <col min="13302" max="13302" width="2.33203125" style="7" customWidth="1"/>
    <col min="13303" max="13304" width="9.6640625" style="7" customWidth="1"/>
    <col min="13305" max="13305" width="2.33203125" style="7" customWidth="1"/>
    <col min="13306" max="13306" width="9.6640625" style="7" customWidth="1"/>
    <col min="13307" max="13307" width="12.5546875" style="7" bestFit="1" customWidth="1"/>
    <col min="13308" max="13308" width="2.33203125" style="7" customWidth="1"/>
    <col min="13309" max="13310" width="9.6640625" style="7" customWidth="1"/>
    <col min="13311" max="13311" width="2.33203125" style="7" customWidth="1"/>
    <col min="13312" max="13312" width="9.6640625" style="7" customWidth="1"/>
    <col min="13313" max="13313" width="12.5546875" style="7" bestFit="1" customWidth="1"/>
    <col min="13314" max="13314" width="2.33203125" style="7" customWidth="1"/>
    <col min="13315" max="13316" width="9.6640625" style="7" customWidth="1"/>
    <col min="13317" max="13317" width="2.33203125" style="7" customWidth="1"/>
    <col min="13318" max="13318" width="9.6640625" style="7" customWidth="1"/>
    <col min="13319" max="13319" width="12.5546875" style="7" bestFit="1" customWidth="1"/>
    <col min="13320" max="13320" width="2.33203125" style="7" customWidth="1"/>
    <col min="13321" max="13322" width="9.6640625" style="7" customWidth="1"/>
    <col min="13323" max="13323" width="2.33203125" style="7" customWidth="1"/>
    <col min="13324" max="13324" width="16.6640625" style="7" bestFit="1" customWidth="1"/>
    <col min="13325" max="13325" width="15.44140625" style="7" bestFit="1" customWidth="1"/>
    <col min="13326" max="13326" width="2.33203125" style="7" customWidth="1"/>
    <col min="13327" max="13328" width="9.6640625" style="7" customWidth="1"/>
    <col min="13329" max="13329" width="2.33203125" style="7" customWidth="1"/>
    <col min="13330" max="13330" width="9.6640625" style="7" customWidth="1"/>
    <col min="13331" max="13331" width="12.5546875" style="7" bestFit="1" customWidth="1"/>
    <col min="13332" max="13332" width="2.33203125" style="7" customWidth="1"/>
    <col min="13333" max="13334" width="9.6640625" style="7" customWidth="1"/>
    <col min="13335" max="13335" width="2.33203125" style="7" customWidth="1"/>
    <col min="13336" max="13336" width="16.6640625" style="7" bestFit="1" customWidth="1"/>
    <col min="13337" max="13337" width="15.44140625" style="7" bestFit="1" customWidth="1"/>
    <col min="13338" max="13338" width="2.33203125" style="7" customWidth="1"/>
    <col min="13339" max="13340" width="9.6640625" style="7" customWidth="1"/>
    <col min="13341" max="13341" width="2.33203125" style="7" customWidth="1"/>
    <col min="13342" max="13342" width="9.6640625" style="7" customWidth="1"/>
    <col min="13343" max="13343" width="12.5546875" style="7" bestFit="1" customWidth="1"/>
    <col min="13344" max="13344" width="2.33203125" style="7" customWidth="1"/>
    <col min="13345" max="13345" width="12.44140625" style="7" customWidth="1"/>
    <col min="13346" max="13346" width="11" style="7" customWidth="1"/>
    <col min="13347" max="13347" width="2.33203125" style="7" customWidth="1"/>
    <col min="13348" max="13348" width="16.6640625" style="7" bestFit="1" customWidth="1"/>
    <col min="13349" max="13349" width="15.44140625" style="7" bestFit="1" customWidth="1"/>
    <col min="13350" max="13350" width="2.33203125" style="7" customWidth="1"/>
    <col min="13351" max="13351" width="14" style="7" bestFit="1" customWidth="1"/>
    <col min="13352" max="13352" width="13.88671875" style="7" bestFit="1" customWidth="1"/>
    <col min="13353" max="13353" width="2.33203125" style="7" customWidth="1"/>
    <col min="13354" max="13354" width="16.6640625" style="7" bestFit="1" customWidth="1"/>
    <col min="13355" max="13355" width="15.44140625" style="7" bestFit="1" customWidth="1"/>
    <col min="13356" max="13539" width="9.109375" style="7"/>
    <col min="13540" max="13540" width="2.33203125" style="7" customWidth="1"/>
    <col min="13541" max="13542" width="9.6640625" style="7" customWidth="1"/>
    <col min="13543" max="13543" width="1.88671875" style="7" customWidth="1"/>
    <col min="13544" max="13544" width="16.6640625" style="7" bestFit="1" customWidth="1"/>
    <col min="13545" max="13545" width="12.5546875" style="7" bestFit="1" customWidth="1"/>
    <col min="13546" max="13546" width="2.33203125" style="7" customWidth="1"/>
    <col min="13547" max="13548" width="9.6640625" style="7" customWidth="1"/>
    <col min="13549" max="13549" width="1.6640625" style="7" customWidth="1"/>
    <col min="13550" max="13550" width="16.6640625" style="7" bestFit="1" customWidth="1"/>
    <col min="13551" max="13551" width="15.44140625" style="7" bestFit="1" customWidth="1"/>
    <col min="13552" max="13552" width="2.33203125" style="7" customWidth="1"/>
    <col min="13553" max="13554" width="9.6640625" style="7" customWidth="1"/>
    <col min="13555" max="13555" width="2.33203125" style="7" customWidth="1"/>
    <col min="13556" max="13556" width="16.6640625" style="7" bestFit="1" customWidth="1"/>
    <col min="13557" max="13557" width="15.44140625" style="7" bestFit="1" customWidth="1"/>
    <col min="13558" max="13558" width="2.33203125" style="7" customWidth="1"/>
    <col min="13559" max="13560" width="9.6640625" style="7" customWidth="1"/>
    <col min="13561" max="13561" width="2.33203125" style="7" customWidth="1"/>
    <col min="13562" max="13562" width="9.6640625" style="7" customWidth="1"/>
    <col min="13563" max="13563" width="12.5546875" style="7" bestFit="1" customWidth="1"/>
    <col min="13564" max="13564" width="2.33203125" style="7" customWidth="1"/>
    <col min="13565" max="13566" width="9.6640625" style="7" customWidth="1"/>
    <col min="13567" max="13567" width="2.33203125" style="7" customWidth="1"/>
    <col min="13568" max="13568" width="9.6640625" style="7" customWidth="1"/>
    <col min="13569" max="13569" width="12.5546875" style="7" bestFit="1" customWidth="1"/>
    <col min="13570" max="13570" width="2.33203125" style="7" customWidth="1"/>
    <col min="13571" max="13572" width="9.6640625" style="7" customWidth="1"/>
    <col min="13573" max="13573" width="2.33203125" style="7" customWidth="1"/>
    <col min="13574" max="13574" width="9.6640625" style="7" customWidth="1"/>
    <col min="13575" max="13575" width="12.5546875" style="7" bestFit="1" customWidth="1"/>
    <col min="13576" max="13576" width="2.33203125" style="7" customWidth="1"/>
    <col min="13577" max="13578" width="9.6640625" style="7" customWidth="1"/>
    <col min="13579" max="13579" width="2.33203125" style="7" customWidth="1"/>
    <col min="13580" max="13580" width="16.6640625" style="7" bestFit="1" customWidth="1"/>
    <col min="13581" max="13581" width="15.44140625" style="7" bestFit="1" customWidth="1"/>
    <col min="13582" max="13582" width="2.33203125" style="7" customWidth="1"/>
    <col min="13583" max="13584" width="9.6640625" style="7" customWidth="1"/>
    <col min="13585" max="13585" width="2.33203125" style="7" customWidth="1"/>
    <col min="13586" max="13586" width="9.6640625" style="7" customWidth="1"/>
    <col min="13587" max="13587" width="12.5546875" style="7" bestFit="1" customWidth="1"/>
    <col min="13588" max="13588" width="2.33203125" style="7" customWidth="1"/>
    <col min="13589" max="13590" width="9.6640625" style="7" customWidth="1"/>
    <col min="13591" max="13591" width="2.33203125" style="7" customWidth="1"/>
    <col min="13592" max="13592" width="16.6640625" style="7" bestFit="1" customWidth="1"/>
    <col min="13593" max="13593" width="15.44140625" style="7" bestFit="1" customWidth="1"/>
    <col min="13594" max="13594" width="2.33203125" style="7" customWidth="1"/>
    <col min="13595" max="13596" width="9.6640625" style="7" customWidth="1"/>
    <col min="13597" max="13597" width="2.33203125" style="7" customWidth="1"/>
    <col min="13598" max="13598" width="9.6640625" style="7" customWidth="1"/>
    <col min="13599" max="13599" width="12.5546875" style="7" bestFit="1" customWidth="1"/>
    <col min="13600" max="13600" width="2.33203125" style="7" customWidth="1"/>
    <col min="13601" max="13601" width="12.44140625" style="7" customWidth="1"/>
    <col min="13602" max="13602" width="11" style="7" customWidth="1"/>
    <col min="13603" max="13603" width="2.33203125" style="7" customWidth="1"/>
    <col min="13604" max="13604" width="16.6640625" style="7" bestFit="1" customWidth="1"/>
    <col min="13605" max="13605" width="15.44140625" style="7" bestFit="1" customWidth="1"/>
    <col min="13606" max="13606" width="2.33203125" style="7" customWidth="1"/>
    <col min="13607" max="13607" width="14" style="7" bestFit="1" customWidth="1"/>
    <col min="13608" max="13608" width="13.88671875" style="7" bestFit="1" customWidth="1"/>
    <col min="13609" max="13609" width="2.33203125" style="7" customWidth="1"/>
    <col min="13610" max="13610" width="16.6640625" style="7" bestFit="1" customWidth="1"/>
    <col min="13611" max="13611" width="15.44140625" style="7" bestFit="1" customWidth="1"/>
    <col min="13612" max="13795" width="9.109375" style="7"/>
    <col min="13796" max="13796" width="2.33203125" style="7" customWidth="1"/>
    <col min="13797" max="13798" width="9.6640625" style="7" customWidth="1"/>
    <col min="13799" max="13799" width="1.88671875" style="7" customWidth="1"/>
    <col min="13800" max="13800" width="16.6640625" style="7" bestFit="1" customWidth="1"/>
    <col min="13801" max="13801" width="12.5546875" style="7" bestFit="1" customWidth="1"/>
    <col min="13802" max="13802" width="2.33203125" style="7" customWidth="1"/>
    <col min="13803" max="13804" width="9.6640625" style="7" customWidth="1"/>
    <col min="13805" max="13805" width="1.6640625" style="7" customWidth="1"/>
    <col min="13806" max="13806" width="16.6640625" style="7" bestFit="1" customWidth="1"/>
    <col min="13807" max="13807" width="15.44140625" style="7" bestFit="1" customWidth="1"/>
    <col min="13808" max="13808" width="2.33203125" style="7" customWidth="1"/>
    <col min="13809" max="13810" width="9.6640625" style="7" customWidth="1"/>
    <col min="13811" max="13811" width="2.33203125" style="7" customWidth="1"/>
    <col min="13812" max="13812" width="16.6640625" style="7" bestFit="1" customWidth="1"/>
    <col min="13813" max="13813" width="15.44140625" style="7" bestFit="1" customWidth="1"/>
    <col min="13814" max="13814" width="2.33203125" style="7" customWidth="1"/>
    <col min="13815" max="13816" width="9.6640625" style="7" customWidth="1"/>
    <col min="13817" max="13817" width="2.33203125" style="7" customWidth="1"/>
    <col min="13818" max="13818" width="9.6640625" style="7" customWidth="1"/>
    <col min="13819" max="13819" width="12.5546875" style="7" bestFit="1" customWidth="1"/>
    <col min="13820" max="13820" width="2.33203125" style="7" customWidth="1"/>
    <col min="13821" max="13822" width="9.6640625" style="7" customWidth="1"/>
    <col min="13823" max="13823" width="2.33203125" style="7" customWidth="1"/>
    <col min="13824" max="13824" width="9.6640625" style="7" customWidth="1"/>
    <col min="13825" max="13825" width="12.5546875" style="7" bestFit="1" customWidth="1"/>
    <col min="13826" max="13826" width="2.33203125" style="7" customWidth="1"/>
    <col min="13827" max="13828" width="9.6640625" style="7" customWidth="1"/>
    <col min="13829" max="13829" width="2.33203125" style="7" customWidth="1"/>
    <col min="13830" max="13830" width="9.6640625" style="7" customWidth="1"/>
    <col min="13831" max="13831" width="12.5546875" style="7" bestFit="1" customWidth="1"/>
    <col min="13832" max="13832" width="2.33203125" style="7" customWidth="1"/>
    <col min="13833" max="13834" width="9.6640625" style="7" customWidth="1"/>
    <col min="13835" max="13835" width="2.33203125" style="7" customWidth="1"/>
    <col min="13836" max="13836" width="16.6640625" style="7" bestFit="1" customWidth="1"/>
    <col min="13837" max="13837" width="15.44140625" style="7" bestFit="1" customWidth="1"/>
    <col min="13838" max="13838" width="2.33203125" style="7" customWidth="1"/>
    <col min="13839" max="13840" width="9.6640625" style="7" customWidth="1"/>
    <col min="13841" max="13841" width="2.33203125" style="7" customWidth="1"/>
    <col min="13842" max="13842" width="9.6640625" style="7" customWidth="1"/>
    <col min="13843" max="13843" width="12.5546875" style="7" bestFit="1" customWidth="1"/>
    <col min="13844" max="13844" width="2.33203125" style="7" customWidth="1"/>
    <col min="13845" max="13846" width="9.6640625" style="7" customWidth="1"/>
    <col min="13847" max="13847" width="2.33203125" style="7" customWidth="1"/>
    <col min="13848" max="13848" width="16.6640625" style="7" bestFit="1" customWidth="1"/>
    <col min="13849" max="13849" width="15.44140625" style="7" bestFit="1" customWidth="1"/>
    <col min="13850" max="13850" width="2.33203125" style="7" customWidth="1"/>
    <col min="13851" max="13852" width="9.6640625" style="7" customWidth="1"/>
    <col min="13853" max="13853" width="2.33203125" style="7" customWidth="1"/>
    <col min="13854" max="13854" width="9.6640625" style="7" customWidth="1"/>
    <col min="13855" max="13855" width="12.5546875" style="7" bestFit="1" customWidth="1"/>
    <col min="13856" max="13856" width="2.33203125" style="7" customWidth="1"/>
    <col min="13857" max="13857" width="12.44140625" style="7" customWidth="1"/>
    <col min="13858" max="13858" width="11" style="7" customWidth="1"/>
    <col min="13859" max="13859" width="2.33203125" style="7" customWidth="1"/>
    <col min="13860" max="13860" width="16.6640625" style="7" bestFit="1" customWidth="1"/>
    <col min="13861" max="13861" width="15.44140625" style="7" bestFit="1" customWidth="1"/>
    <col min="13862" max="13862" width="2.33203125" style="7" customWidth="1"/>
    <col min="13863" max="13863" width="14" style="7" bestFit="1" customWidth="1"/>
    <col min="13864" max="13864" width="13.88671875" style="7" bestFit="1" customWidth="1"/>
    <col min="13865" max="13865" width="2.33203125" style="7" customWidth="1"/>
    <col min="13866" max="13866" width="16.6640625" style="7" bestFit="1" customWidth="1"/>
    <col min="13867" max="13867" width="15.44140625" style="7" bestFit="1" customWidth="1"/>
    <col min="13868" max="14051" width="9.109375" style="7"/>
    <col min="14052" max="14052" width="2.33203125" style="7" customWidth="1"/>
    <col min="14053" max="14054" width="9.6640625" style="7" customWidth="1"/>
    <col min="14055" max="14055" width="1.88671875" style="7" customWidth="1"/>
    <col min="14056" max="14056" width="16.6640625" style="7" bestFit="1" customWidth="1"/>
    <col min="14057" max="14057" width="12.5546875" style="7" bestFit="1" customWidth="1"/>
    <col min="14058" max="14058" width="2.33203125" style="7" customWidth="1"/>
    <col min="14059" max="14060" width="9.6640625" style="7" customWidth="1"/>
    <col min="14061" max="14061" width="1.6640625" style="7" customWidth="1"/>
    <col min="14062" max="14062" width="16.6640625" style="7" bestFit="1" customWidth="1"/>
    <col min="14063" max="14063" width="15.44140625" style="7" bestFit="1" customWidth="1"/>
    <col min="14064" max="14064" width="2.33203125" style="7" customWidth="1"/>
    <col min="14065" max="14066" width="9.6640625" style="7" customWidth="1"/>
    <col min="14067" max="14067" width="2.33203125" style="7" customWidth="1"/>
    <col min="14068" max="14068" width="16.6640625" style="7" bestFit="1" customWidth="1"/>
    <col min="14069" max="14069" width="15.44140625" style="7" bestFit="1" customWidth="1"/>
    <col min="14070" max="14070" width="2.33203125" style="7" customWidth="1"/>
    <col min="14071" max="14072" width="9.6640625" style="7" customWidth="1"/>
    <col min="14073" max="14073" width="2.33203125" style="7" customWidth="1"/>
    <col min="14074" max="14074" width="9.6640625" style="7" customWidth="1"/>
    <col min="14075" max="14075" width="12.5546875" style="7" bestFit="1" customWidth="1"/>
    <col min="14076" max="14076" width="2.33203125" style="7" customWidth="1"/>
    <col min="14077" max="14078" width="9.6640625" style="7" customWidth="1"/>
    <col min="14079" max="14079" width="2.33203125" style="7" customWidth="1"/>
    <col min="14080" max="14080" width="9.6640625" style="7" customWidth="1"/>
    <col min="14081" max="14081" width="12.5546875" style="7" bestFit="1" customWidth="1"/>
    <col min="14082" max="14082" width="2.33203125" style="7" customWidth="1"/>
    <col min="14083" max="14084" width="9.6640625" style="7" customWidth="1"/>
    <col min="14085" max="14085" width="2.33203125" style="7" customWidth="1"/>
    <col min="14086" max="14086" width="9.6640625" style="7" customWidth="1"/>
    <col min="14087" max="14087" width="12.5546875" style="7" bestFit="1" customWidth="1"/>
    <col min="14088" max="14088" width="2.33203125" style="7" customWidth="1"/>
    <col min="14089" max="14090" width="9.6640625" style="7" customWidth="1"/>
    <col min="14091" max="14091" width="2.33203125" style="7" customWidth="1"/>
    <col min="14092" max="14092" width="16.6640625" style="7" bestFit="1" customWidth="1"/>
    <col min="14093" max="14093" width="15.44140625" style="7" bestFit="1" customWidth="1"/>
    <col min="14094" max="14094" width="2.33203125" style="7" customWidth="1"/>
    <col min="14095" max="14096" width="9.6640625" style="7" customWidth="1"/>
    <col min="14097" max="14097" width="2.33203125" style="7" customWidth="1"/>
    <col min="14098" max="14098" width="9.6640625" style="7" customWidth="1"/>
    <col min="14099" max="14099" width="12.5546875" style="7" bestFit="1" customWidth="1"/>
    <col min="14100" max="14100" width="2.33203125" style="7" customWidth="1"/>
    <col min="14101" max="14102" width="9.6640625" style="7" customWidth="1"/>
    <col min="14103" max="14103" width="2.33203125" style="7" customWidth="1"/>
    <col min="14104" max="14104" width="16.6640625" style="7" bestFit="1" customWidth="1"/>
    <col min="14105" max="14105" width="15.44140625" style="7" bestFit="1" customWidth="1"/>
    <col min="14106" max="14106" width="2.33203125" style="7" customWidth="1"/>
    <col min="14107" max="14108" width="9.6640625" style="7" customWidth="1"/>
    <col min="14109" max="14109" width="2.33203125" style="7" customWidth="1"/>
    <col min="14110" max="14110" width="9.6640625" style="7" customWidth="1"/>
    <col min="14111" max="14111" width="12.5546875" style="7" bestFit="1" customWidth="1"/>
    <col min="14112" max="14112" width="2.33203125" style="7" customWidth="1"/>
    <col min="14113" max="14113" width="12.44140625" style="7" customWidth="1"/>
    <col min="14114" max="14114" width="11" style="7" customWidth="1"/>
    <col min="14115" max="14115" width="2.33203125" style="7" customWidth="1"/>
    <col min="14116" max="14116" width="16.6640625" style="7" bestFit="1" customWidth="1"/>
    <col min="14117" max="14117" width="15.44140625" style="7" bestFit="1" customWidth="1"/>
    <col min="14118" max="14118" width="2.33203125" style="7" customWidth="1"/>
    <col min="14119" max="14119" width="14" style="7" bestFit="1" customWidth="1"/>
    <col min="14120" max="14120" width="13.88671875" style="7" bestFit="1" customWidth="1"/>
    <col min="14121" max="14121" width="2.33203125" style="7" customWidth="1"/>
    <col min="14122" max="14122" width="16.6640625" style="7" bestFit="1" customWidth="1"/>
    <col min="14123" max="14123" width="15.44140625" style="7" bestFit="1" customWidth="1"/>
    <col min="14124" max="14307" width="9.109375" style="7"/>
    <col min="14308" max="14308" width="2.33203125" style="7" customWidth="1"/>
    <col min="14309" max="14310" width="9.6640625" style="7" customWidth="1"/>
    <col min="14311" max="14311" width="1.88671875" style="7" customWidth="1"/>
    <col min="14312" max="14312" width="16.6640625" style="7" bestFit="1" customWidth="1"/>
    <col min="14313" max="14313" width="12.5546875" style="7" bestFit="1" customWidth="1"/>
    <col min="14314" max="14314" width="2.33203125" style="7" customWidth="1"/>
    <col min="14315" max="14316" width="9.6640625" style="7" customWidth="1"/>
    <col min="14317" max="14317" width="1.6640625" style="7" customWidth="1"/>
    <col min="14318" max="14318" width="16.6640625" style="7" bestFit="1" customWidth="1"/>
    <col min="14319" max="14319" width="15.44140625" style="7" bestFit="1" customWidth="1"/>
    <col min="14320" max="14320" width="2.33203125" style="7" customWidth="1"/>
    <col min="14321" max="14322" width="9.6640625" style="7" customWidth="1"/>
    <col min="14323" max="14323" width="2.33203125" style="7" customWidth="1"/>
    <col min="14324" max="14324" width="16.6640625" style="7" bestFit="1" customWidth="1"/>
    <col min="14325" max="14325" width="15.44140625" style="7" bestFit="1" customWidth="1"/>
    <col min="14326" max="14326" width="2.33203125" style="7" customWidth="1"/>
    <col min="14327" max="14328" width="9.6640625" style="7" customWidth="1"/>
    <col min="14329" max="14329" width="2.33203125" style="7" customWidth="1"/>
    <col min="14330" max="14330" width="9.6640625" style="7" customWidth="1"/>
    <col min="14331" max="14331" width="12.5546875" style="7" bestFit="1" customWidth="1"/>
    <col min="14332" max="14332" width="2.33203125" style="7" customWidth="1"/>
    <col min="14333" max="14334" width="9.6640625" style="7" customWidth="1"/>
    <col min="14335" max="14335" width="2.33203125" style="7" customWidth="1"/>
    <col min="14336" max="14336" width="9.6640625" style="7" customWidth="1"/>
    <col min="14337" max="14337" width="12.5546875" style="7" bestFit="1" customWidth="1"/>
    <col min="14338" max="14338" width="2.33203125" style="7" customWidth="1"/>
    <col min="14339" max="14340" width="9.6640625" style="7" customWidth="1"/>
    <col min="14341" max="14341" width="2.33203125" style="7" customWidth="1"/>
    <col min="14342" max="14342" width="9.6640625" style="7" customWidth="1"/>
    <col min="14343" max="14343" width="12.5546875" style="7" bestFit="1" customWidth="1"/>
    <col min="14344" max="14344" width="2.33203125" style="7" customWidth="1"/>
    <col min="14345" max="14346" width="9.6640625" style="7" customWidth="1"/>
    <col min="14347" max="14347" width="2.33203125" style="7" customWidth="1"/>
    <col min="14348" max="14348" width="16.6640625" style="7" bestFit="1" customWidth="1"/>
    <col min="14349" max="14349" width="15.44140625" style="7" bestFit="1" customWidth="1"/>
    <col min="14350" max="14350" width="2.33203125" style="7" customWidth="1"/>
    <col min="14351" max="14352" width="9.6640625" style="7" customWidth="1"/>
    <col min="14353" max="14353" width="2.33203125" style="7" customWidth="1"/>
    <col min="14354" max="14354" width="9.6640625" style="7" customWidth="1"/>
    <col min="14355" max="14355" width="12.5546875" style="7" bestFit="1" customWidth="1"/>
    <col min="14356" max="14356" width="2.33203125" style="7" customWidth="1"/>
    <col min="14357" max="14358" width="9.6640625" style="7" customWidth="1"/>
    <col min="14359" max="14359" width="2.33203125" style="7" customWidth="1"/>
    <col min="14360" max="14360" width="16.6640625" style="7" bestFit="1" customWidth="1"/>
    <col min="14361" max="14361" width="15.44140625" style="7" bestFit="1" customWidth="1"/>
    <col min="14362" max="14362" width="2.33203125" style="7" customWidth="1"/>
    <col min="14363" max="14364" width="9.6640625" style="7" customWidth="1"/>
    <col min="14365" max="14365" width="2.33203125" style="7" customWidth="1"/>
    <col min="14366" max="14366" width="9.6640625" style="7" customWidth="1"/>
    <col min="14367" max="14367" width="12.5546875" style="7" bestFit="1" customWidth="1"/>
    <col min="14368" max="14368" width="2.33203125" style="7" customWidth="1"/>
    <col min="14369" max="14369" width="12.44140625" style="7" customWidth="1"/>
    <col min="14370" max="14370" width="11" style="7" customWidth="1"/>
    <col min="14371" max="14371" width="2.33203125" style="7" customWidth="1"/>
    <col min="14372" max="14372" width="16.6640625" style="7" bestFit="1" customWidth="1"/>
    <col min="14373" max="14373" width="15.44140625" style="7" bestFit="1" customWidth="1"/>
    <col min="14374" max="14374" width="2.33203125" style="7" customWidth="1"/>
    <col min="14375" max="14375" width="14" style="7" bestFit="1" customWidth="1"/>
    <col min="14376" max="14376" width="13.88671875" style="7" bestFit="1" customWidth="1"/>
    <col min="14377" max="14377" width="2.33203125" style="7" customWidth="1"/>
    <col min="14378" max="14378" width="16.6640625" style="7" bestFit="1" customWidth="1"/>
    <col min="14379" max="14379" width="15.44140625" style="7" bestFit="1" customWidth="1"/>
    <col min="14380" max="14563" width="9.109375" style="7"/>
    <col min="14564" max="14564" width="2.33203125" style="7" customWidth="1"/>
    <col min="14565" max="14566" width="9.6640625" style="7" customWidth="1"/>
    <col min="14567" max="14567" width="1.88671875" style="7" customWidth="1"/>
    <col min="14568" max="14568" width="16.6640625" style="7" bestFit="1" customWidth="1"/>
    <col min="14569" max="14569" width="12.5546875" style="7" bestFit="1" customWidth="1"/>
    <col min="14570" max="14570" width="2.33203125" style="7" customWidth="1"/>
    <col min="14571" max="14572" width="9.6640625" style="7" customWidth="1"/>
    <col min="14573" max="14573" width="1.6640625" style="7" customWidth="1"/>
    <col min="14574" max="14574" width="16.6640625" style="7" bestFit="1" customWidth="1"/>
    <col min="14575" max="14575" width="15.44140625" style="7" bestFit="1" customWidth="1"/>
    <col min="14576" max="14576" width="2.33203125" style="7" customWidth="1"/>
    <col min="14577" max="14578" width="9.6640625" style="7" customWidth="1"/>
    <col min="14579" max="14579" width="2.33203125" style="7" customWidth="1"/>
    <col min="14580" max="14580" width="16.6640625" style="7" bestFit="1" customWidth="1"/>
    <col min="14581" max="14581" width="15.44140625" style="7" bestFit="1" customWidth="1"/>
    <col min="14582" max="14582" width="2.33203125" style="7" customWidth="1"/>
    <col min="14583" max="14584" width="9.6640625" style="7" customWidth="1"/>
    <col min="14585" max="14585" width="2.33203125" style="7" customWidth="1"/>
    <col min="14586" max="14586" width="9.6640625" style="7" customWidth="1"/>
    <col min="14587" max="14587" width="12.5546875" style="7" bestFit="1" customWidth="1"/>
    <col min="14588" max="14588" width="2.33203125" style="7" customWidth="1"/>
    <col min="14589" max="14590" width="9.6640625" style="7" customWidth="1"/>
    <col min="14591" max="14591" width="2.33203125" style="7" customWidth="1"/>
    <col min="14592" max="14592" width="9.6640625" style="7" customWidth="1"/>
    <col min="14593" max="14593" width="12.5546875" style="7" bestFit="1" customWidth="1"/>
    <col min="14594" max="14594" width="2.33203125" style="7" customWidth="1"/>
    <col min="14595" max="14596" width="9.6640625" style="7" customWidth="1"/>
    <col min="14597" max="14597" width="2.33203125" style="7" customWidth="1"/>
    <col min="14598" max="14598" width="9.6640625" style="7" customWidth="1"/>
    <col min="14599" max="14599" width="12.5546875" style="7" bestFit="1" customWidth="1"/>
    <col min="14600" max="14600" width="2.33203125" style="7" customWidth="1"/>
    <col min="14601" max="14602" width="9.6640625" style="7" customWidth="1"/>
    <col min="14603" max="14603" width="2.33203125" style="7" customWidth="1"/>
    <col min="14604" max="14604" width="16.6640625" style="7" bestFit="1" customWidth="1"/>
    <col min="14605" max="14605" width="15.44140625" style="7" bestFit="1" customWidth="1"/>
    <col min="14606" max="14606" width="2.33203125" style="7" customWidth="1"/>
    <col min="14607" max="14608" width="9.6640625" style="7" customWidth="1"/>
    <col min="14609" max="14609" width="2.33203125" style="7" customWidth="1"/>
    <col min="14610" max="14610" width="9.6640625" style="7" customWidth="1"/>
    <col min="14611" max="14611" width="12.5546875" style="7" bestFit="1" customWidth="1"/>
    <col min="14612" max="14612" width="2.33203125" style="7" customWidth="1"/>
    <col min="14613" max="14614" width="9.6640625" style="7" customWidth="1"/>
    <col min="14615" max="14615" width="2.33203125" style="7" customWidth="1"/>
    <col min="14616" max="14616" width="16.6640625" style="7" bestFit="1" customWidth="1"/>
    <col min="14617" max="14617" width="15.44140625" style="7" bestFit="1" customWidth="1"/>
    <col min="14618" max="14618" width="2.33203125" style="7" customWidth="1"/>
    <col min="14619" max="14620" width="9.6640625" style="7" customWidth="1"/>
    <col min="14621" max="14621" width="2.33203125" style="7" customWidth="1"/>
    <col min="14622" max="14622" width="9.6640625" style="7" customWidth="1"/>
    <col min="14623" max="14623" width="12.5546875" style="7" bestFit="1" customWidth="1"/>
    <col min="14624" max="14624" width="2.33203125" style="7" customWidth="1"/>
    <col min="14625" max="14625" width="12.44140625" style="7" customWidth="1"/>
    <col min="14626" max="14626" width="11" style="7" customWidth="1"/>
    <col min="14627" max="14627" width="2.33203125" style="7" customWidth="1"/>
    <col min="14628" max="14628" width="16.6640625" style="7" bestFit="1" customWidth="1"/>
    <col min="14629" max="14629" width="15.44140625" style="7" bestFit="1" customWidth="1"/>
    <col min="14630" max="14630" width="2.33203125" style="7" customWidth="1"/>
    <col min="14631" max="14631" width="14" style="7" bestFit="1" customWidth="1"/>
    <col min="14632" max="14632" width="13.88671875" style="7" bestFit="1" customWidth="1"/>
    <col min="14633" max="14633" width="2.33203125" style="7" customWidth="1"/>
    <col min="14634" max="14634" width="16.6640625" style="7" bestFit="1" customWidth="1"/>
    <col min="14635" max="14635" width="15.44140625" style="7" bestFit="1" customWidth="1"/>
    <col min="14636" max="14819" width="9.109375" style="7"/>
    <col min="14820" max="14820" width="2.33203125" style="7" customWidth="1"/>
    <col min="14821" max="14822" width="9.6640625" style="7" customWidth="1"/>
    <col min="14823" max="14823" width="1.88671875" style="7" customWidth="1"/>
    <col min="14824" max="14824" width="16.6640625" style="7" bestFit="1" customWidth="1"/>
    <col min="14825" max="14825" width="12.5546875" style="7" bestFit="1" customWidth="1"/>
    <col min="14826" max="14826" width="2.33203125" style="7" customWidth="1"/>
    <col min="14827" max="14828" width="9.6640625" style="7" customWidth="1"/>
    <col min="14829" max="14829" width="1.6640625" style="7" customWidth="1"/>
    <col min="14830" max="14830" width="16.6640625" style="7" bestFit="1" customWidth="1"/>
    <col min="14831" max="14831" width="15.44140625" style="7" bestFit="1" customWidth="1"/>
    <col min="14832" max="14832" width="2.33203125" style="7" customWidth="1"/>
    <col min="14833" max="14834" width="9.6640625" style="7" customWidth="1"/>
    <col min="14835" max="14835" width="2.33203125" style="7" customWidth="1"/>
    <col min="14836" max="14836" width="16.6640625" style="7" bestFit="1" customWidth="1"/>
    <col min="14837" max="14837" width="15.44140625" style="7" bestFit="1" customWidth="1"/>
    <col min="14838" max="14838" width="2.33203125" style="7" customWidth="1"/>
    <col min="14839" max="14840" width="9.6640625" style="7" customWidth="1"/>
    <col min="14841" max="14841" width="2.33203125" style="7" customWidth="1"/>
    <col min="14842" max="14842" width="9.6640625" style="7" customWidth="1"/>
    <col min="14843" max="14843" width="12.5546875" style="7" bestFit="1" customWidth="1"/>
    <col min="14844" max="14844" width="2.33203125" style="7" customWidth="1"/>
    <col min="14845" max="14846" width="9.6640625" style="7" customWidth="1"/>
    <col min="14847" max="14847" width="2.33203125" style="7" customWidth="1"/>
    <col min="14848" max="14848" width="9.6640625" style="7" customWidth="1"/>
    <col min="14849" max="14849" width="12.5546875" style="7" bestFit="1" customWidth="1"/>
    <col min="14850" max="14850" width="2.33203125" style="7" customWidth="1"/>
    <col min="14851" max="14852" width="9.6640625" style="7" customWidth="1"/>
    <col min="14853" max="14853" width="2.33203125" style="7" customWidth="1"/>
    <col min="14854" max="14854" width="9.6640625" style="7" customWidth="1"/>
    <col min="14855" max="14855" width="12.5546875" style="7" bestFit="1" customWidth="1"/>
    <col min="14856" max="14856" width="2.33203125" style="7" customWidth="1"/>
    <col min="14857" max="14858" width="9.6640625" style="7" customWidth="1"/>
    <col min="14859" max="14859" width="2.33203125" style="7" customWidth="1"/>
    <col min="14860" max="14860" width="16.6640625" style="7" bestFit="1" customWidth="1"/>
    <col min="14861" max="14861" width="15.44140625" style="7" bestFit="1" customWidth="1"/>
    <col min="14862" max="14862" width="2.33203125" style="7" customWidth="1"/>
    <col min="14863" max="14864" width="9.6640625" style="7" customWidth="1"/>
    <col min="14865" max="14865" width="2.33203125" style="7" customWidth="1"/>
    <col min="14866" max="14866" width="9.6640625" style="7" customWidth="1"/>
    <col min="14867" max="14867" width="12.5546875" style="7" bestFit="1" customWidth="1"/>
    <col min="14868" max="14868" width="2.33203125" style="7" customWidth="1"/>
    <col min="14869" max="14870" width="9.6640625" style="7" customWidth="1"/>
    <col min="14871" max="14871" width="2.33203125" style="7" customWidth="1"/>
    <col min="14872" max="14872" width="16.6640625" style="7" bestFit="1" customWidth="1"/>
    <col min="14873" max="14873" width="15.44140625" style="7" bestFit="1" customWidth="1"/>
    <col min="14874" max="14874" width="2.33203125" style="7" customWidth="1"/>
    <col min="14875" max="14876" width="9.6640625" style="7" customWidth="1"/>
    <col min="14877" max="14877" width="2.33203125" style="7" customWidth="1"/>
    <col min="14878" max="14878" width="9.6640625" style="7" customWidth="1"/>
    <col min="14879" max="14879" width="12.5546875" style="7" bestFit="1" customWidth="1"/>
    <col min="14880" max="14880" width="2.33203125" style="7" customWidth="1"/>
    <col min="14881" max="14881" width="12.44140625" style="7" customWidth="1"/>
    <col min="14882" max="14882" width="11" style="7" customWidth="1"/>
    <col min="14883" max="14883" width="2.33203125" style="7" customWidth="1"/>
    <col min="14884" max="14884" width="16.6640625" style="7" bestFit="1" customWidth="1"/>
    <col min="14885" max="14885" width="15.44140625" style="7" bestFit="1" customWidth="1"/>
    <col min="14886" max="14886" width="2.33203125" style="7" customWidth="1"/>
    <col min="14887" max="14887" width="14" style="7" bestFit="1" customWidth="1"/>
    <col min="14888" max="14888" width="13.88671875" style="7" bestFit="1" customWidth="1"/>
    <col min="14889" max="14889" width="2.33203125" style="7" customWidth="1"/>
    <col min="14890" max="14890" width="16.6640625" style="7" bestFit="1" customWidth="1"/>
    <col min="14891" max="14891" width="15.44140625" style="7" bestFit="1" customWidth="1"/>
    <col min="14892" max="15075" width="9.109375" style="7"/>
    <col min="15076" max="15076" width="2.33203125" style="7" customWidth="1"/>
    <col min="15077" max="15078" width="9.6640625" style="7" customWidth="1"/>
    <col min="15079" max="15079" width="1.88671875" style="7" customWidth="1"/>
    <col min="15080" max="15080" width="16.6640625" style="7" bestFit="1" customWidth="1"/>
    <col min="15081" max="15081" width="12.5546875" style="7" bestFit="1" customWidth="1"/>
    <col min="15082" max="15082" width="2.33203125" style="7" customWidth="1"/>
    <col min="15083" max="15084" width="9.6640625" style="7" customWidth="1"/>
    <col min="15085" max="15085" width="1.6640625" style="7" customWidth="1"/>
    <col min="15086" max="15086" width="16.6640625" style="7" bestFit="1" customWidth="1"/>
    <col min="15087" max="15087" width="15.44140625" style="7" bestFit="1" customWidth="1"/>
    <col min="15088" max="15088" width="2.33203125" style="7" customWidth="1"/>
    <col min="15089" max="15090" width="9.6640625" style="7" customWidth="1"/>
    <col min="15091" max="15091" width="2.33203125" style="7" customWidth="1"/>
    <col min="15092" max="15092" width="16.6640625" style="7" bestFit="1" customWidth="1"/>
    <col min="15093" max="15093" width="15.44140625" style="7" bestFit="1" customWidth="1"/>
    <col min="15094" max="15094" width="2.33203125" style="7" customWidth="1"/>
    <col min="15095" max="15096" width="9.6640625" style="7" customWidth="1"/>
    <col min="15097" max="15097" width="2.33203125" style="7" customWidth="1"/>
    <col min="15098" max="15098" width="9.6640625" style="7" customWidth="1"/>
    <col min="15099" max="15099" width="12.5546875" style="7" bestFit="1" customWidth="1"/>
    <col min="15100" max="15100" width="2.33203125" style="7" customWidth="1"/>
    <col min="15101" max="15102" width="9.6640625" style="7" customWidth="1"/>
    <col min="15103" max="15103" width="2.33203125" style="7" customWidth="1"/>
    <col min="15104" max="15104" width="9.6640625" style="7" customWidth="1"/>
    <col min="15105" max="15105" width="12.5546875" style="7" bestFit="1" customWidth="1"/>
    <col min="15106" max="15106" width="2.33203125" style="7" customWidth="1"/>
    <col min="15107" max="15108" width="9.6640625" style="7" customWidth="1"/>
    <col min="15109" max="15109" width="2.33203125" style="7" customWidth="1"/>
    <col min="15110" max="15110" width="9.6640625" style="7" customWidth="1"/>
    <col min="15111" max="15111" width="12.5546875" style="7" bestFit="1" customWidth="1"/>
    <col min="15112" max="15112" width="2.33203125" style="7" customWidth="1"/>
    <col min="15113" max="15114" width="9.6640625" style="7" customWidth="1"/>
    <col min="15115" max="15115" width="2.33203125" style="7" customWidth="1"/>
    <col min="15116" max="15116" width="16.6640625" style="7" bestFit="1" customWidth="1"/>
    <col min="15117" max="15117" width="15.44140625" style="7" bestFit="1" customWidth="1"/>
    <col min="15118" max="15118" width="2.33203125" style="7" customWidth="1"/>
    <col min="15119" max="15120" width="9.6640625" style="7" customWidth="1"/>
    <col min="15121" max="15121" width="2.33203125" style="7" customWidth="1"/>
    <col min="15122" max="15122" width="9.6640625" style="7" customWidth="1"/>
    <col min="15123" max="15123" width="12.5546875" style="7" bestFit="1" customWidth="1"/>
    <col min="15124" max="15124" width="2.33203125" style="7" customWidth="1"/>
    <col min="15125" max="15126" width="9.6640625" style="7" customWidth="1"/>
    <col min="15127" max="15127" width="2.33203125" style="7" customWidth="1"/>
    <col min="15128" max="15128" width="16.6640625" style="7" bestFit="1" customWidth="1"/>
    <col min="15129" max="15129" width="15.44140625" style="7" bestFit="1" customWidth="1"/>
    <col min="15130" max="15130" width="2.33203125" style="7" customWidth="1"/>
    <col min="15131" max="15132" width="9.6640625" style="7" customWidth="1"/>
    <col min="15133" max="15133" width="2.33203125" style="7" customWidth="1"/>
    <col min="15134" max="15134" width="9.6640625" style="7" customWidth="1"/>
    <col min="15135" max="15135" width="12.5546875" style="7" bestFit="1" customWidth="1"/>
    <col min="15136" max="15136" width="2.33203125" style="7" customWidth="1"/>
    <col min="15137" max="15137" width="12.44140625" style="7" customWidth="1"/>
    <col min="15138" max="15138" width="11" style="7" customWidth="1"/>
    <col min="15139" max="15139" width="2.33203125" style="7" customWidth="1"/>
    <col min="15140" max="15140" width="16.6640625" style="7" bestFit="1" customWidth="1"/>
    <col min="15141" max="15141" width="15.44140625" style="7" bestFit="1" customWidth="1"/>
    <col min="15142" max="15142" width="2.33203125" style="7" customWidth="1"/>
    <col min="15143" max="15143" width="14" style="7" bestFit="1" customWidth="1"/>
    <col min="15144" max="15144" width="13.88671875" style="7" bestFit="1" customWidth="1"/>
    <col min="15145" max="15145" width="2.33203125" style="7" customWidth="1"/>
    <col min="15146" max="15146" width="16.6640625" style="7" bestFit="1" customWidth="1"/>
    <col min="15147" max="15147" width="15.44140625" style="7" bestFit="1" customWidth="1"/>
    <col min="15148" max="15331" width="9.109375" style="7"/>
    <col min="15332" max="15332" width="2.33203125" style="7" customWidth="1"/>
    <col min="15333" max="15334" width="9.6640625" style="7" customWidth="1"/>
    <col min="15335" max="15335" width="1.88671875" style="7" customWidth="1"/>
    <col min="15336" max="15336" width="16.6640625" style="7" bestFit="1" customWidth="1"/>
    <col min="15337" max="15337" width="12.5546875" style="7" bestFit="1" customWidth="1"/>
    <col min="15338" max="15338" width="2.33203125" style="7" customWidth="1"/>
    <col min="15339" max="15340" width="9.6640625" style="7" customWidth="1"/>
    <col min="15341" max="15341" width="1.6640625" style="7" customWidth="1"/>
    <col min="15342" max="15342" width="16.6640625" style="7" bestFit="1" customWidth="1"/>
    <col min="15343" max="15343" width="15.44140625" style="7" bestFit="1" customWidth="1"/>
    <col min="15344" max="15344" width="2.33203125" style="7" customWidth="1"/>
    <col min="15345" max="15346" width="9.6640625" style="7" customWidth="1"/>
    <col min="15347" max="15347" width="2.33203125" style="7" customWidth="1"/>
    <col min="15348" max="15348" width="16.6640625" style="7" bestFit="1" customWidth="1"/>
    <col min="15349" max="15349" width="15.44140625" style="7" bestFit="1" customWidth="1"/>
    <col min="15350" max="15350" width="2.33203125" style="7" customWidth="1"/>
    <col min="15351" max="15352" width="9.6640625" style="7" customWidth="1"/>
    <col min="15353" max="15353" width="2.33203125" style="7" customWidth="1"/>
    <col min="15354" max="15354" width="9.6640625" style="7" customWidth="1"/>
    <col min="15355" max="15355" width="12.5546875" style="7" bestFit="1" customWidth="1"/>
    <col min="15356" max="15356" width="2.33203125" style="7" customWidth="1"/>
    <col min="15357" max="15358" width="9.6640625" style="7" customWidth="1"/>
    <col min="15359" max="15359" width="2.33203125" style="7" customWidth="1"/>
    <col min="15360" max="15360" width="9.6640625" style="7" customWidth="1"/>
    <col min="15361" max="15361" width="12.5546875" style="7" bestFit="1" customWidth="1"/>
    <col min="15362" max="15362" width="2.33203125" style="7" customWidth="1"/>
    <col min="15363" max="15364" width="9.6640625" style="7" customWidth="1"/>
    <col min="15365" max="15365" width="2.33203125" style="7" customWidth="1"/>
    <col min="15366" max="15366" width="9.6640625" style="7" customWidth="1"/>
    <col min="15367" max="15367" width="12.5546875" style="7" bestFit="1" customWidth="1"/>
    <col min="15368" max="15368" width="2.33203125" style="7" customWidth="1"/>
    <col min="15369" max="15370" width="9.6640625" style="7" customWidth="1"/>
    <col min="15371" max="15371" width="2.33203125" style="7" customWidth="1"/>
    <col min="15372" max="15372" width="16.6640625" style="7" bestFit="1" customWidth="1"/>
    <col min="15373" max="15373" width="15.44140625" style="7" bestFit="1" customWidth="1"/>
    <col min="15374" max="15374" width="2.33203125" style="7" customWidth="1"/>
    <col min="15375" max="15376" width="9.6640625" style="7" customWidth="1"/>
    <col min="15377" max="15377" width="2.33203125" style="7" customWidth="1"/>
    <col min="15378" max="15378" width="9.6640625" style="7" customWidth="1"/>
    <col min="15379" max="15379" width="12.5546875" style="7" bestFit="1" customWidth="1"/>
    <col min="15380" max="15380" width="2.33203125" style="7" customWidth="1"/>
    <col min="15381" max="15382" width="9.6640625" style="7" customWidth="1"/>
    <col min="15383" max="15383" width="2.33203125" style="7" customWidth="1"/>
    <col min="15384" max="15384" width="16.6640625" style="7" bestFit="1" customWidth="1"/>
    <col min="15385" max="15385" width="15.44140625" style="7" bestFit="1" customWidth="1"/>
    <col min="15386" max="15386" width="2.33203125" style="7" customWidth="1"/>
    <col min="15387" max="15388" width="9.6640625" style="7" customWidth="1"/>
    <col min="15389" max="15389" width="2.33203125" style="7" customWidth="1"/>
    <col min="15390" max="15390" width="9.6640625" style="7" customWidth="1"/>
    <col min="15391" max="15391" width="12.5546875" style="7" bestFit="1" customWidth="1"/>
    <col min="15392" max="15392" width="2.33203125" style="7" customWidth="1"/>
    <col min="15393" max="15393" width="12.44140625" style="7" customWidth="1"/>
    <col min="15394" max="15394" width="11" style="7" customWidth="1"/>
    <col min="15395" max="15395" width="2.33203125" style="7" customWidth="1"/>
    <col min="15396" max="15396" width="16.6640625" style="7" bestFit="1" customWidth="1"/>
    <col min="15397" max="15397" width="15.44140625" style="7" bestFit="1" customWidth="1"/>
    <col min="15398" max="15398" width="2.33203125" style="7" customWidth="1"/>
    <col min="15399" max="15399" width="14" style="7" bestFit="1" customWidth="1"/>
    <col min="15400" max="15400" width="13.88671875" style="7" bestFit="1" customWidth="1"/>
    <col min="15401" max="15401" width="2.33203125" style="7" customWidth="1"/>
    <col min="15402" max="15402" width="16.6640625" style="7" bestFit="1" customWidth="1"/>
    <col min="15403" max="15403" width="15.44140625" style="7" bestFit="1" customWidth="1"/>
    <col min="15404" max="15587" width="9.109375" style="7"/>
    <col min="15588" max="15588" width="2.33203125" style="7" customWidth="1"/>
    <col min="15589" max="15590" width="9.6640625" style="7" customWidth="1"/>
    <col min="15591" max="15591" width="1.88671875" style="7" customWidth="1"/>
    <col min="15592" max="15592" width="16.6640625" style="7" bestFit="1" customWidth="1"/>
    <col min="15593" max="15593" width="12.5546875" style="7" bestFit="1" customWidth="1"/>
    <col min="15594" max="15594" width="2.33203125" style="7" customWidth="1"/>
    <col min="15595" max="15596" width="9.6640625" style="7" customWidth="1"/>
    <col min="15597" max="15597" width="1.6640625" style="7" customWidth="1"/>
    <col min="15598" max="15598" width="16.6640625" style="7" bestFit="1" customWidth="1"/>
    <col min="15599" max="15599" width="15.44140625" style="7" bestFit="1" customWidth="1"/>
    <col min="15600" max="15600" width="2.33203125" style="7" customWidth="1"/>
    <col min="15601" max="15602" width="9.6640625" style="7" customWidth="1"/>
    <col min="15603" max="15603" width="2.33203125" style="7" customWidth="1"/>
    <col min="15604" max="15604" width="16.6640625" style="7" bestFit="1" customWidth="1"/>
    <col min="15605" max="15605" width="15.44140625" style="7" bestFit="1" customWidth="1"/>
    <col min="15606" max="15606" width="2.33203125" style="7" customWidth="1"/>
    <col min="15607" max="15608" width="9.6640625" style="7" customWidth="1"/>
    <col min="15609" max="15609" width="2.33203125" style="7" customWidth="1"/>
    <col min="15610" max="15610" width="9.6640625" style="7" customWidth="1"/>
    <col min="15611" max="15611" width="12.5546875" style="7" bestFit="1" customWidth="1"/>
    <col min="15612" max="15612" width="2.33203125" style="7" customWidth="1"/>
    <col min="15613" max="15614" width="9.6640625" style="7" customWidth="1"/>
    <col min="15615" max="15615" width="2.33203125" style="7" customWidth="1"/>
    <col min="15616" max="15616" width="9.6640625" style="7" customWidth="1"/>
    <col min="15617" max="15617" width="12.5546875" style="7" bestFit="1" customWidth="1"/>
    <col min="15618" max="15618" width="2.33203125" style="7" customWidth="1"/>
    <col min="15619" max="15620" width="9.6640625" style="7" customWidth="1"/>
    <col min="15621" max="15621" width="2.33203125" style="7" customWidth="1"/>
    <col min="15622" max="15622" width="9.6640625" style="7" customWidth="1"/>
    <col min="15623" max="15623" width="12.5546875" style="7" bestFit="1" customWidth="1"/>
    <col min="15624" max="15624" width="2.33203125" style="7" customWidth="1"/>
    <col min="15625" max="15626" width="9.6640625" style="7" customWidth="1"/>
    <col min="15627" max="15627" width="2.33203125" style="7" customWidth="1"/>
    <col min="15628" max="15628" width="16.6640625" style="7" bestFit="1" customWidth="1"/>
    <col min="15629" max="15629" width="15.44140625" style="7" bestFit="1" customWidth="1"/>
    <col min="15630" max="15630" width="2.33203125" style="7" customWidth="1"/>
    <col min="15631" max="15632" width="9.6640625" style="7" customWidth="1"/>
    <col min="15633" max="15633" width="2.33203125" style="7" customWidth="1"/>
    <col min="15634" max="15634" width="9.6640625" style="7" customWidth="1"/>
    <col min="15635" max="15635" width="12.5546875" style="7" bestFit="1" customWidth="1"/>
    <col min="15636" max="15636" width="2.33203125" style="7" customWidth="1"/>
    <col min="15637" max="15638" width="9.6640625" style="7" customWidth="1"/>
    <col min="15639" max="15639" width="2.33203125" style="7" customWidth="1"/>
    <col min="15640" max="15640" width="16.6640625" style="7" bestFit="1" customWidth="1"/>
    <col min="15641" max="15641" width="15.44140625" style="7" bestFit="1" customWidth="1"/>
    <col min="15642" max="15642" width="2.33203125" style="7" customWidth="1"/>
    <col min="15643" max="15644" width="9.6640625" style="7" customWidth="1"/>
    <col min="15645" max="15645" width="2.33203125" style="7" customWidth="1"/>
    <col min="15646" max="15646" width="9.6640625" style="7" customWidth="1"/>
    <col min="15647" max="15647" width="12.5546875" style="7" bestFit="1" customWidth="1"/>
    <col min="15648" max="15648" width="2.33203125" style="7" customWidth="1"/>
    <col min="15649" max="15649" width="12.44140625" style="7" customWidth="1"/>
    <col min="15650" max="15650" width="11" style="7" customWidth="1"/>
    <col min="15651" max="15651" width="2.33203125" style="7" customWidth="1"/>
    <col min="15652" max="15652" width="16.6640625" style="7" bestFit="1" customWidth="1"/>
    <col min="15653" max="15653" width="15.44140625" style="7" bestFit="1" customWidth="1"/>
    <col min="15654" max="15654" width="2.33203125" style="7" customWidth="1"/>
    <col min="15655" max="15655" width="14" style="7" bestFit="1" customWidth="1"/>
    <col min="15656" max="15656" width="13.88671875" style="7" bestFit="1" customWidth="1"/>
    <col min="15657" max="15657" width="2.33203125" style="7" customWidth="1"/>
    <col min="15658" max="15658" width="16.6640625" style="7" bestFit="1" customWidth="1"/>
    <col min="15659" max="15659" width="15.44140625" style="7" bestFit="1" customWidth="1"/>
    <col min="15660" max="15843" width="9.109375" style="7"/>
    <col min="15844" max="15844" width="2.33203125" style="7" customWidth="1"/>
    <col min="15845" max="15846" width="9.6640625" style="7" customWidth="1"/>
    <col min="15847" max="15847" width="1.88671875" style="7" customWidth="1"/>
    <col min="15848" max="15848" width="16.6640625" style="7" bestFit="1" customWidth="1"/>
    <col min="15849" max="15849" width="12.5546875" style="7" bestFit="1" customWidth="1"/>
    <col min="15850" max="15850" width="2.33203125" style="7" customWidth="1"/>
    <col min="15851" max="15852" width="9.6640625" style="7" customWidth="1"/>
    <col min="15853" max="15853" width="1.6640625" style="7" customWidth="1"/>
    <col min="15854" max="15854" width="16.6640625" style="7" bestFit="1" customWidth="1"/>
    <col min="15855" max="15855" width="15.44140625" style="7" bestFit="1" customWidth="1"/>
    <col min="15856" max="15856" width="2.33203125" style="7" customWidth="1"/>
    <col min="15857" max="15858" width="9.6640625" style="7" customWidth="1"/>
    <col min="15859" max="15859" width="2.33203125" style="7" customWidth="1"/>
    <col min="15860" max="15860" width="16.6640625" style="7" bestFit="1" customWidth="1"/>
    <col min="15861" max="15861" width="15.44140625" style="7" bestFit="1" customWidth="1"/>
    <col min="15862" max="15862" width="2.33203125" style="7" customWidth="1"/>
    <col min="15863" max="15864" width="9.6640625" style="7" customWidth="1"/>
    <col min="15865" max="15865" width="2.33203125" style="7" customWidth="1"/>
    <col min="15866" max="15866" width="9.6640625" style="7" customWidth="1"/>
    <col min="15867" max="15867" width="12.5546875" style="7" bestFit="1" customWidth="1"/>
    <col min="15868" max="15868" width="2.33203125" style="7" customWidth="1"/>
    <col min="15869" max="15870" width="9.6640625" style="7" customWidth="1"/>
    <col min="15871" max="15871" width="2.33203125" style="7" customWidth="1"/>
    <col min="15872" max="15872" width="9.6640625" style="7" customWidth="1"/>
    <col min="15873" max="15873" width="12.5546875" style="7" bestFit="1" customWidth="1"/>
    <col min="15874" max="15874" width="2.33203125" style="7" customWidth="1"/>
    <col min="15875" max="15876" width="9.6640625" style="7" customWidth="1"/>
    <col min="15877" max="15877" width="2.33203125" style="7" customWidth="1"/>
    <col min="15878" max="15878" width="9.6640625" style="7" customWidth="1"/>
    <col min="15879" max="15879" width="12.5546875" style="7" bestFit="1" customWidth="1"/>
    <col min="15880" max="15880" width="2.33203125" style="7" customWidth="1"/>
    <col min="15881" max="15882" width="9.6640625" style="7" customWidth="1"/>
    <col min="15883" max="15883" width="2.33203125" style="7" customWidth="1"/>
    <col min="15884" max="15884" width="16.6640625" style="7" bestFit="1" customWidth="1"/>
    <col min="15885" max="15885" width="15.44140625" style="7" bestFit="1" customWidth="1"/>
    <col min="15886" max="15886" width="2.33203125" style="7" customWidth="1"/>
    <col min="15887" max="15888" width="9.6640625" style="7" customWidth="1"/>
    <col min="15889" max="15889" width="2.33203125" style="7" customWidth="1"/>
    <col min="15890" max="15890" width="9.6640625" style="7" customWidth="1"/>
    <col min="15891" max="15891" width="12.5546875" style="7" bestFit="1" customWidth="1"/>
    <col min="15892" max="15892" width="2.33203125" style="7" customWidth="1"/>
    <col min="15893" max="15894" width="9.6640625" style="7" customWidth="1"/>
    <col min="15895" max="15895" width="2.33203125" style="7" customWidth="1"/>
    <col min="15896" max="15896" width="16.6640625" style="7" bestFit="1" customWidth="1"/>
    <col min="15897" max="15897" width="15.44140625" style="7" bestFit="1" customWidth="1"/>
    <col min="15898" max="15898" width="2.33203125" style="7" customWidth="1"/>
    <col min="15899" max="15900" width="9.6640625" style="7" customWidth="1"/>
    <col min="15901" max="15901" width="2.33203125" style="7" customWidth="1"/>
    <col min="15902" max="15902" width="9.6640625" style="7" customWidth="1"/>
    <col min="15903" max="15903" width="12.5546875" style="7" bestFit="1" customWidth="1"/>
    <col min="15904" max="15904" width="2.33203125" style="7" customWidth="1"/>
    <col min="15905" max="15905" width="12.44140625" style="7" customWidth="1"/>
    <col min="15906" max="15906" width="11" style="7" customWidth="1"/>
    <col min="15907" max="15907" width="2.33203125" style="7" customWidth="1"/>
    <col min="15908" max="15908" width="16.6640625" style="7" bestFit="1" customWidth="1"/>
    <col min="15909" max="15909" width="15.44140625" style="7" bestFit="1" customWidth="1"/>
    <col min="15910" max="15910" width="2.33203125" style="7" customWidth="1"/>
    <col min="15911" max="15911" width="14" style="7" bestFit="1" customWidth="1"/>
    <col min="15912" max="15912" width="13.88671875" style="7" bestFit="1" customWidth="1"/>
    <col min="15913" max="15913" width="2.33203125" style="7" customWidth="1"/>
    <col min="15914" max="15914" width="16.6640625" style="7" bestFit="1" customWidth="1"/>
    <col min="15915" max="15915" width="15.44140625" style="7" bestFit="1" customWidth="1"/>
    <col min="15916" max="16099" width="9.109375" style="7"/>
    <col min="16100" max="16100" width="2.33203125" style="7" customWidth="1"/>
    <col min="16101" max="16102" width="9.6640625" style="7" customWidth="1"/>
    <col min="16103" max="16103" width="1.88671875" style="7" customWidth="1"/>
    <col min="16104" max="16104" width="16.6640625" style="7" bestFit="1" customWidth="1"/>
    <col min="16105" max="16105" width="12.5546875" style="7" bestFit="1" customWidth="1"/>
    <col min="16106" max="16106" width="2.33203125" style="7" customWidth="1"/>
    <col min="16107" max="16108" width="9.6640625" style="7" customWidth="1"/>
    <col min="16109" max="16109" width="1.6640625" style="7" customWidth="1"/>
    <col min="16110" max="16110" width="16.6640625" style="7" bestFit="1" customWidth="1"/>
    <col min="16111" max="16111" width="15.44140625" style="7" bestFit="1" customWidth="1"/>
    <col min="16112" max="16112" width="2.33203125" style="7" customWidth="1"/>
    <col min="16113" max="16114" width="9.6640625" style="7" customWidth="1"/>
    <col min="16115" max="16115" width="2.33203125" style="7" customWidth="1"/>
    <col min="16116" max="16116" width="16.6640625" style="7" bestFit="1" customWidth="1"/>
    <col min="16117" max="16117" width="15.44140625" style="7" bestFit="1" customWidth="1"/>
    <col min="16118" max="16118" width="2.33203125" style="7" customWidth="1"/>
    <col min="16119" max="16120" width="9.6640625" style="7" customWidth="1"/>
    <col min="16121" max="16121" width="2.33203125" style="7" customWidth="1"/>
    <col min="16122" max="16122" width="9.6640625" style="7" customWidth="1"/>
    <col min="16123" max="16123" width="12.5546875" style="7" bestFit="1" customWidth="1"/>
    <col min="16124" max="16124" width="2.33203125" style="7" customWidth="1"/>
    <col min="16125" max="16126" width="9.6640625" style="7" customWidth="1"/>
    <col min="16127" max="16127" width="2.33203125" style="7" customWidth="1"/>
    <col min="16128" max="16128" width="9.6640625" style="7" customWidth="1"/>
    <col min="16129" max="16129" width="12.5546875" style="7" bestFit="1" customWidth="1"/>
    <col min="16130" max="16130" width="2.33203125" style="7" customWidth="1"/>
    <col min="16131" max="16132" width="9.6640625" style="7" customWidth="1"/>
    <col min="16133" max="16133" width="2.33203125" style="7" customWidth="1"/>
    <col min="16134" max="16134" width="9.6640625" style="7" customWidth="1"/>
    <col min="16135" max="16135" width="12.5546875" style="7" bestFit="1" customWidth="1"/>
    <col min="16136" max="16136" width="2.33203125" style="7" customWidth="1"/>
    <col min="16137" max="16138" width="9.6640625" style="7" customWidth="1"/>
    <col min="16139" max="16139" width="2.33203125" style="7" customWidth="1"/>
    <col min="16140" max="16140" width="16.6640625" style="7" bestFit="1" customWidth="1"/>
    <col min="16141" max="16141" width="15.44140625" style="7" bestFit="1" customWidth="1"/>
    <col min="16142" max="16142" width="2.33203125" style="7" customWidth="1"/>
    <col min="16143" max="16144" width="9.6640625" style="7" customWidth="1"/>
    <col min="16145" max="16145" width="2.33203125" style="7" customWidth="1"/>
    <col min="16146" max="16146" width="9.6640625" style="7" customWidth="1"/>
    <col min="16147" max="16147" width="12.5546875" style="7" bestFit="1" customWidth="1"/>
    <col min="16148" max="16148" width="2.33203125" style="7" customWidth="1"/>
    <col min="16149" max="16150" width="9.6640625" style="7" customWidth="1"/>
    <col min="16151" max="16151" width="2.33203125" style="7" customWidth="1"/>
    <col min="16152" max="16152" width="16.6640625" style="7" bestFit="1" customWidth="1"/>
    <col min="16153" max="16153" width="15.44140625" style="7" bestFit="1" customWidth="1"/>
    <col min="16154" max="16154" width="2.33203125" style="7" customWidth="1"/>
    <col min="16155" max="16156" width="9.6640625" style="7" customWidth="1"/>
    <col min="16157" max="16157" width="2.33203125" style="7" customWidth="1"/>
    <col min="16158" max="16158" width="9.6640625" style="7" customWidth="1"/>
    <col min="16159" max="16159" width="12.5546875" style="7" bestFit="1" customWidth="1"/>
    <col min="16160" max="16160" width="2.33203125" style="7" customWidth="1"/>
    <col min="16161" max="16161" width="12.44140625" style="7" customWidth="1"/>
    <col min="16162" max="16162" width="11" style="7" customWidth="1"/>
    <col min="16163" max="16163" width="2.33203125" style="7" customWidth="1"/>
    <col min="16164" max="16164" width="16.6640625" style="7" bestFit="1" customWidth="1"/>
    <col min="16165" max="16165" width="15.44140625" style="7" bestFit="1" customWidth="1"/>
    <col min="16166" max="16166" width="2.33203125" style="7" customWidth="1"/>
    <col min="16167" max="16167" width="14" style="7" bestFit="1" customWidth="1"/>
    <col min="16168" max="16168" width="13.88671875" style="7" bestFit="1" customWidth="1"/>
    <col min="16169" max="16169" width="2.33203125" style="7" customWidth="1"/>
    <col min="16170" max="16170" width="16.6640625" style="7" bestFit="1" customWidth="1"/>
    <col min="16171" max="16171" width="15.44140625" style="7" bestFit="1" customWidth="1"/>
    <col min="16172" max="16384" width="9.109375" style="7"/>
  </cols>
  <sheetData>
    <row r="2" spans="2:42" ht="17.399999999999999" x14ac:dyDescent="0.3">
      <c r="B2" s="5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42" ht="30.75" customHeight="1" x14ac:dyDescent="0.25">
      <c r="B3" s="8" t="s">
        <v>35</v>
      </c>
      <c r="C3" s="9"/>
      <c r="D3" s="9"/>
      <c r="E3" s="9"/>
      <c r="F3" s="9"/>
      <c r="G3" s="9"/>
      <c r="H3" s="9"/>
      <c r="I3" s="9"/>
      <c r="J3" s="9"/>
      <c r="K3" s="9"/>
    </row>
    <row r="4" spans="2:42" ht="41.25" customHeight="1" x14ac:dyDescent="0.3">
      <c r="B4" s="127" t="s">
        <v>36</v>
      </c>
      <c r="C4" s="127"/>
      <c r="D4" s="127"/>
      <c r="E4" s="127"/>
      <c r="F4" s="127"/>
      <c r="H4" s="128" t="s">
        <v>37</v>
      </c>
      <c r="I4" s="128"/>
      <c r="J4" s="128"/>
      <c r="K4" s="128"/>
      <c r="L4" s="128"/>
      <c r="N4" s="126" t="s">
        <v>40</v>
      </c>
      <c r="O4" s="126"/>
      <c r="P4" s="126"/>
      <c r="Q4" s="126"/>
      <c r="R4" s="126"/>
      <c r="S4" s="10"/>
      <c r="T4" s="126" t="s">
        <v>38</v>
      </c>
      <c r="U4" s="126"/>
      <c r="V4" s="126"/>
      <c r="W4" s="126"/>
      <c r="X4" s="126"/>
      <c r="Y4" s="10"/>
      <c r="Z4" s="126" t="s">
        <v>41</v>
      </c>
      <c r="AA4" s="126"/>
      <c r="AB4" s="126"/>
      <c r="AC4" s="126"/>
      <c r="AD4" s="126"/>
      <c r="AE4" s="10"/>
      <c r="AF4" s="129" t="s">
        <v>42</v>
      </c>
      <c r="AG4" s="126"/>
      <c r="AH4" s="126"/>
      <c r="AI4" s="126"/>
      <c r="AJ4" s="126"/>
      <c r="AK4" s="10"/>
      <c r="AL4" s="126" t="s">
        <v>23</v>
      </c>
      <c r="AM4" s="126"/>
      <c r="AN4" s="126"/>
      <c r="AO4" s="126"/>
      <c r="AP4" s="126"/>
    </row>
    <row r="6" spans="2:42" x14ac:dyDescent="0.25">
      <c r="B6" s="11" t="s">
        <v>17</v>
      </c>
      <c r="C6" s="11" t="s">
        <v>18</v>
      </c>
      <c r="E6" s="12" t="s">
        <v>17</v>
      </c>
      <c r="F6" s="12" t="s">
        <v>20</v>
      </c>
      <c r="H6" s="11" t="s">
        <v>17</v>
      </c>
      <c r="I6" s="11" t="s">
        <v>18</v>
      </c>
      <c r="K6" s="12" t="s">
        <v>17</v>
      </c>
      <c r="L6" s="12" t="s">
        <v>20</v>
      </c>
      <c r="N6" s="11" t="s">
        <v>17</v>
      </c>
      <c r="O6" s="11" t="s">
        <v>18</v>
      </c>
      <c r="Q6" s="12" t="s">
        <v>17</v>
      </c>
      <c r="R6" s="12" t="s">
        <v>20</v>
      </c>
      <c r="T6" s="11" t="s">
        <v>17</v>
      </c>
      <c r="U6" s="11" t="s">
        <v>18</v>
      </c>
      <c r="W6" s="12" t="s">
        <v>17</v>
      </c>
      <c r="X6" s="12" t="s">
        <v>20</v>
      </c>
      <c r="Z6" s="11" t="s">
        <v>17</v>
      </c>
      <c r="AA6" s="11" t="s">
        <v>18</v>
      </c>
      <c r="AC6" s="12" t="s">
        <v>17</v>
      </c>
      <c r="AD6" s="12" t="s">
        <v>20</v>
      </c>
      <c r="AF6" s="11" t="s">
        <v>17</v>
      </c>
      <c r="AG6" s="11" t="s">
        <v>18</v>
      </c>
      <c r="AI6" s="12" t="s">
        <v>17</v>
      </c>
      <c r="AJ6" s="12" t="s">
        <v>20</v>
      </c>
      <c r="AL6" s="11" t="s">
        <v>17</v>
      </c>
      <c r="AM6" s="11" t="s">
        <v>18</v>
      </c>
      <c r="AO6" s="12" t="s">
        <v>17</v>
      </c>
      <c r="AP6" s="12" t="s">
        <v>20</v>
      </c>
    </row>
    <row r="7" spans="2:42" x14ac:dyDescent="0.25">
      <c r="B7" s="13" t="s">
        <v>3</v>
      </c>
      <c r="C7" s="14">
        <f>Legisl_2015!L12</f>
        <v>714</v>
      </c>
      <c r="E7" s="7" t="s">
        <v>2</v>
      </c>
      <c r="F7" s="7">
        <v>12</v>
      </c>
      <c r="H7" s="13" t="s">
        <v>15</v>
      </c>
      <c r="I7" s="14" t="e">
        <f>#REF!</f>
        <v>#REF!</v>
      </c>
      <c r="K7" s="15" t="s">
        <v>15</v>
      </c>
      <c r="L7" s="15">
        <v>0</v>
      </c>
      <c r="N7" s="13" t="s">
        <v>0</v>
      </c>
      <c r="O7" s="14">
        <v>854</v>
      </c>
      <c r="Q7" s="15" t="s">
        <v>26</v>
      </c>
      <c r="R7" s="15">
        <v>3018</v>
      </c>
      <c r="T7" s="13" t="s">
        <v>0</v>
      </c>
      <c r="U7" s="13">
        <v>1954</v>
      </c>
      <c r="W7" s="15" t="s">
        <v>0</v>
      </c>
      <c r="X7" s="15">
        <v>1954</v>
      </c>
      <c r="Z7" s="13" t="s">
        <v>0</v>
      </c>
      <c r="AA7" s="13">
        <v>3800</v>
      </c>
      <c r="AC7" s="15" t="s">
        <v>0</v>
      </c>
      <c r="AD7" s="15">
        <v>3800</v>
      </c>
      <c r="AF7" s="13" t="s">
        <v>0</v>
      </c>
      <c r="AG7" s="13">
        <v>916</v>
      </c>
      <c r="AI7" s="7" t="s">
        <v>27</v>
      </c>
      <c r="AJ7" s="7">
        <v>1534</v>
      </c>
      <c r="AL7" s="13" t="s">
        <v>0</v>
      </c>
      <c r="AM7" s="13">
        <v>346</v>
      </c>
      <c r="AO7" s="15" t="s">
        <v>27</v>
      </c>
      <c r="AP7" s="15">
        <v>1016</v>
      </c>
    </row>
    <row r="8" spans="2:42" x14ac:dyDescent="0.25">
      <c r="B8" s="13" t="s">
        <v>27</v>
      </c>
      <c r="C8" s="14">
        <f>Legisl_2015!L13</f>
        <v>7154</v>
      </c>
      <c r="E8" s="7" t="s">
        <v>1</v>
      </c>
      <c r="F8" s="7">
        <v>10</v>
      </c>
      <c r="H8" s="13" t="s">
        <v>2</v>
      </c>
      <c r="I8" s="14" t="e">
        <f>#REF!</f>
        <v>#REF!</v>
      </c>
      <c r="K8" s="15" t="s">
        <v>2</v>
      </c>
      <c r="L8" s="15">
        <v>0</v>
      </c>
      <c r="N8" s="13" t="s">
        <v>26</v>
      </c>
      <c r="O8" s="14">
        <v>3018</v>
      </c>
      <c r="Q8" s="7" t="s">
        <v>27</v>
      </c>
      <c r="R8" s="7">
        <v>2611</v>
      </c>
      <c r="T8" s="13" t="s">
        <v>26</v>
      </c>
      <c r="U8" s="13">
        <v>746</v>
      </c>
      <c r="W8" s="15" t="s">
        <v>15</v>
      </c>
      <c r="X8" s="15">
        <v>1730</v>
      </c>
      <c r="Z8" s="13" t="s">
        <v>26</v>
      </c>
      <c r="AA8" s="13">
        <v>2889</v>
      </c>
      <c r="AC8" s="15" t="s">
        <v>26</v>
      </c>
      <c r="AD8" s="15">
        <v>2889</v>
      </c>
      <c r="AF8" s="13" t="s">
        <v>26</v>
      </c>
      <c r="AG8" s="13">
        <v>164</v>
      </c>
      <c r="AI8" s="7" t="s">
        <v>0</v>
      </c>
      <c r="AJ8" s="7">
        <v>916</v>
      </c>
      <c r="AL8" s="13" t="s">
        <v>26</v>
      </c>
      <c r="AM8" s="13">
        <v>356</v>
      </c>
      <c r="AO8" s="7" t="s">
        <v>3</v>
      </c>
      <c r="AP8" s="7">
        <v>1000</v>
      </c>
    </row>
    <row r="9" spans="2:42" x14ac:dyDescent="0.25">
      <c r="B9" s="13" t="s">
        <v>30</v>
      </c>
      <c r="C9" s="14">
        <f>Legisl_2015!L14</f>
        <v>36076</v>
      </c>
      <c r="E9" s="15" t="s">
        <v>0</v>
      </c>
      <c r="F9" s="15">
        <v>8</v>
      </c>
      <c r="H9" s="13" t="s">
        <v>28</v>
      </c>
      <c r="I9" s="14" t="e">
        <f>#REF!</f>
        <v>#REF!</v>
      </c>
      <c r="K9" s="15" t="s">
        <v>28</v>
      </c>
      <c r="L9" s="15">
        <v>0</v>
      </c>
      <c r="N9" s="13" t="s">
        <v>3</v>
      </c>
      <c r="O9" s="14">
        <v>455</v>
      </c>
      <c r="Q9" s="15" t="s">
        <v>15</v>
      </c>
      <c r="R9" s="15">
        <v>2422</v>
      </c>
      <c r="T9" s="13" t="s">
        <v>3</v>
      </c>
      <c r="U9" s="13">
        <v>795</v>
      </c>
      <c r="W9" s="15" t="s">
        <v>2</v>
      </c>
      <c r="X9" s="15">
        <v>977</v>
      </c>
      <c r="Z9" s="13" t="s">
        <v>3</v>
      </c>
      <c r="AA9" s="13">
        <v>477</v>
      </c>
      <c r="AC9" s="7" t="s">
        <v>2</v>
      </c>
      <c r="AD9" s="7">
        <v>1900</v>
      </c>
      <c r="AF9" s="13" t="s">
        <v>3</v>
      </c>
      <c r="AG9" s="13">
        <v>275</v>
      </c>
      <c r="AI9" s="7" t="s">
        <v>15</v>
      </c>
      <c r="AJ9" s="7">
        <v>837</v>
      </c>
      <c r="AL9" s="13" t="s">
        <v>3</v>
      </c>
      <c r="AM9" s="13">
        <v>1000</v>
      </c>
      <c r="AO9" s="7" t="s">
        <v>0</v>
      </c>
      <c r="AP9" s="7">
        <v>508</v>
      </c>
    </row>
    <row r="10" spans="2:42" x14ac:dyDescent="0.25">
      <c r="B10" s="13" t="s">
        <v>0</v>
      </c>
      <c r="C10" s="14">
        <f>Legisl_2015!L15</f>
        <v>390</v>
      </c>
      <c r="E10" s="15" t="s">
        <v>30</v>
      </c>
      <c r="F10" s="15">
        <v>6</v>
      </c>
      <c r="H10" s="13" t="s">
        <v>27</v>
      </c>
      <c r="I10" s="14" t="e">
        <f>#REF!</f>
        <v>#REF!</v>
      </c>
      <c r="K10" s="15" t="s">
        <v>27</v>
      </c>
      <c r="L10" s="15">
        <v>0</v>
      </c>
      <c r="N10" s="13" t="s">
        <v>27</v>
      </c>
      <c r="O10" s="14">
        <v>2611</v>
      </c>
      <c r="Q10" s="7" t="s">
        <v>0</v>
      </c>
      <c r="R10" s="7">
        <v>1509</v>
      </c>
      <c r="T10" s="13" t="s">
        <v>27</v>
      </c>
      <c r="U10" s="13">
        <v>320</v>
      </c>
      <c r="W10" s="7" t="s">
        <v>27</v>
      </c>
      <c r="X10" s="7">
        <v>865</v>
      </c>
      <c r="Z10" s="13" t="s">
        <v>27</v>
      </c>
      <c r="AA10" s="13">
        <v>1657</v>
      </c>
      <c r="AC10" s="15" t="s">
        <v>27</v>
      </c>
      <c r="AD10" s="15">
        <v>1657</v>
      </c>
      <c r="AF10" s="13" t="s">
        <v>27</v>
      </c>
      <c r="AG10" s="13">
        <v>1534</v>
      </c>
      <c r="AI10" s="7" t="s">
        <v>30</v>
      </c>
      <c r="AJ10" s="7">
        <v>767</v>
      </c>
      <c r="AL10" s="13" t="s">
        <v>27</v>
      </c>
      <c r="AM10" s="13">
        <v>1016</v>
      </c>
      <c r="AO10" s="7" t="s">
        <v>28</v>
      </c>
      <c r="AP10" s="7">
        <v>500</v>
      </c>
    </row>
    <row r="11" spans="2:42" x14ac:dyDescent="0.25">
      <c r="B11" s="13" t="s">
        <v>1</v>
      </c>
      <c r="C11" s="14">
        <f>Legisl_2015!L16</f>
        <v>1519</v>
      </c>
      <c r="E11" s="7" t="s">
        <v>30</v>
      </c>
      <c r="F11" s="7">
        <v>6</v>
      </c>
      <c r="H11" s="13" t="s">
        <v>0</v>
      </c>
      <c r="I11" s="14" t="e">
        <f>#REF!</f>
        <v>#REF!</v>
      </c>
      <c r="K11" s="15" t="s">
        <v>0</v>
      </c>
      <c r="L11" s="15">
        <v>0</v>
      </c>
      <c r="N11" s="13" t="s">
        <v>15</v>
      </c>
      <c r="O11" s="14">
        <v>2422</v>
      </c>
      <c r="Q11" s="15" t="s">
        <v>3</v>
      </c>
      <c r="R11" s="15">
        <v>1305.5</v>
      </c>
      <c r="T11" s="13" t="s">
        <v>15</v>
      </c>
      <c r="U11" s="13">
        <v>1730</v>
      </c>
      <c r="W11" s="15" t="s">
        <v>3</v>
      </c>
      <c r="X11" s="15">
        <v>795</v>
      </c>
      <c r="Z11" s="13" t="s">
        <v>15</v>
      </c>
      <c r="AA11" s="13">
        <v>935</v>
      </c>
      <c r="AC11" s="7" t="s">
        <v>0</v>
      </c>
      <c r="AD11" s="7">
        <v>1444.5</v>
      </c>
      <c r="AF11" s="13" t="s">
        <v>15</v>
      </c>
      <c r="AG11" s="13">
        <v>837</v>
      </c>
      <c r="AI11" s="7" t="s">
        <v>15</v>
      </c>
      <c r="AJ11" s="7">
        <v>511.33333333333331</v>
      </c>
      <c r="AL11" s="13" t="s">
        <v>15</v>
      </c>
      <c r="AM11" s="13">
        <v>123</v>
      </c>
      <c r="AO11" s="7" t="s">
        <v>26</v>
      </c>
      <c r="AP11" s="7">
        <v>356</v>
      </c>
    </row>
    <row r="12" spans="2:42" x14ac:dyDescent="0.25">
      <c r="B12" s="13" t="s">
        <v>2</v>
      </c>
      <c r="C12" s="14">
        <f>Legisl_2015!L17</f>
        <v>2041</v>
      </c>
      <c r="E12" s="7" t="s">
        <v>27</v>
      </c>
      <c r="F12" s="7">
        <v>5</v>
      </c>
      <c r="H12" s="13" t="s">
        <v>26</v>
      </c>
      <c r="I12" s="14" t="e">
        <f>#REF!</f>
        <v>#REF!</v>
      </c>
      <c r="K12" s="15" t="s">
        <v>26</v>
      </c>
      <c r="L12" s="15">
        <v>0</v>
      </c>
      <c r="N12" s="13" t="s">
        <v>2</v>
      </c>
      <c r="O12" s="14">
        <v>0</v>
      </c>
      <c r="Q12" s="7" t="s">
        <v>27</v>
      </c>
      <c r="R12" s="7">
        <v>1211</v>
      </c>
      <c r="T12" s="13" t="s">
        <v>2</v>
      </c>
      <c r="U12" s="13">
        <v>0</v>
      </c>
      <c r="W12" s="15" t="s">
        <v>26</v>
      </c>
      <c r="X12" s="15">
        <v>746</v>
      </c>
      <c r="Z12" s="13" t="s">
        <v>2</v>
      </c>
      <c r="AA12" s="13">
        <v>0</v>
      </c>
      <c r="AC12" s="7" t="s">
        <v>15</v>
      </c>
      <c r="AD12" s="7">
        <v>1266.6666666666667</v>
      </c>
      <c r="AF12" s="13" t="s">
        <v>2</v>
      </c>
      <c r="AG12" s="13">
        <v>0</v>
      </c>
      <c r="AI12" s="15" t="s">
        <v>2</v>
      </c>
      <c r="AJ12" s="15">
        <v>458</v>
      </c>
      <c r="AL12" s="13" t="s">
        <v>2</v>
      </c>
      <c r="AM12" s="13">
        <v>0</v>
      </c>
      <c r="AO12" s="15" t="s">
        <v>0</v>
      </c>
      <c r="AP12" s="15">
        <v>346</v>
      </c>
    </row>
    <row r="13" spans="2:42" x14ac:dyDescent="0.25">
      <c r="B13" s="13" t="s">
        <v>26</v>
      </c>
      <c r="C13" s="14">
        <f>Legisl_2015!L18</f>
        <v>338</v>
      </c>
      <c r="E13" s="7" t="s">
        <v>27</v>
      </c>
      <c r="F13" s="7">
        <v>4</v>
      </c>
      <c r="H13" s="13" t="s">
        <v>3</v>
      </c>
      <c r="I13" s="14" t="e">
        <f>#REF!</f>
        <v>#REF!</v>
      </c>
      <c r="K13" s="15" t="s">
        <v>3</v>
      </c>
      <c r="L13" s="15">
        <v>0</v>
      </c>
      <c r="N13" s="13"/>
      <c r="O13" s="14"/>
      <c r="Q13" s="7" t="s">
        <v>2</v>
      </c>
      <c r="R13" s="7">
        <v>1006</v>
      </c>
      <c r="T13" s="13"/>
      <c r="U13" s="14"/>
      <c r="W13" s="7" t="s">
        <v>15</v>
      </c>
      <c r="X13" s="7">
        <v>651.33333333333337</v>
      </c>
      <c r="Z13" s="13"/>
      <c r="AA13" s="14"/>
      <c r="AC13" s="7" t="s">
        <v>2</v>
      </c>
      <c r="AD13" s="7">
        <v>963</v>
      </c>
      <c r="AF13" s="13" t="s">
        <v>29</v>
      </c>
      <c r="AG13" s="13"/>
      <c r="AI13" s="7" t="s">
        <v>0</v>
      </c>
      <c r="AJ13" s="7">
        <v>418.5</v>
      </c>
      <c r="AL13" s="13" t="s">
        <v>29</v>
      </c>
      <c r="AM13" s="14"/>
      <c r="AO13" s="15" t="s">
        <v>2</v>
      </c>
      <c r="AP13" s="15">
        <v>338.66666666666669</v>
      </c>
    </row>
    <row r="14" spans="2:42" x14ac:dyDescent="0.25">
      <c r="B14" s="13" t="s">
        <v>28</v>
      </c>
      <c r="C14" s="14">
        <f>Legisl_2015!L19</f>
        <v>112</v>
      </c>
      <c r="E14" s="7" t="s">
        <v>3</v>
      </c>
      <c r="F14" s="7">
        <v>4</v>
      </c>
      <c r="H14" s="13"/>
      <c r="I14" s="14"/>
      <c r="K14" s="15" t="s">
        <v>15</v>
      </c>
      <c r="L14" s="15">
        <v>0</v>
      </c>
      <c r="Q14" s="7" t="s">
        <v>26</v>
      </c>
      <c r="R14" s="7">
        <v>870.33333333333337</v>
      </c>
      <c r="W14" s="7" t="s">
        <v>3</v>
      </c>
      <c r="X14" s="7">
        <v>576.66666666666663</v>
      </c>
      <c r="AC14" s="7" t="s">
        <v>27</v>
      </c>
      <c r="AD14" s="7">
        <v>950</v>
      </c>
      <c r="AF14" s="7" t="s">
        <v>28</v>
      </c>
      <c r="AI14" s="15" t="s">
        <v>0</v>
      </c>
      <c r="AJ14" s="15">
        <v>383.5</v>
      </c>
      <c r="AL14" s="7" t="s">
        <v>28</v>
      </c>
      <c r="AO14" s="15" t="s">
        <v>15</v>
      </c>
      <c r="AP14" s="15">
        <v>333.33333333333331</v>
      </c>
    </row>
    <row r="15" spans="2:42" x14ac:dyDescent="0.25">
      <c r="B15" s="13" t="s">
        <v>15</v>
      </c>
      <c r="C15" s="14">
        <f>Legisl_2015!L20</f>
        <v>460</v>
      </c>
      <c r="E15" s="7" t="s">
        <v>15</v>
      </c>
      <c r="F15" s="7">
        <v>4</v>
      </c>
      <c r="H15" s="13"/>
      <c r="I15" s="14"/>
      <c r="K15" s="15" t="s">
        <v>2</v>
      </c>
      <c r="L15" s="15">
        <v>0</v>
      </c>
      <c r="Q15" s="15" t="s">
        <v>0</v>
      </c>
      <c r="R15" s="15">
        <v>854</v>
      </c>
      <c r="W15" s="7" t="s">
        <v>27</v>
      </c>
      <c r="X15" s="7">
        <v>488.5</v>
      </c>
      <c r="AC15" s="7" t="s">
        <v>15</v>
      </c>
      <c r="AD15" s="7">
        <v>935</v>
      </c>
      <c r="AF15" s="7" t="s">
        <v>30</v>
      </c>
      <c r="AI15" s="7" t="s">
        <v>2</v>
      </c>
      <c r="AJ15" s="7">
        <v>306.8</v>
      </c>
      <c r="AO15" s="15" t="s">
        <v>3</v>
      </c>
      <c r="AP15" s="15">
        <v>254</v>
      </c>
    </row>
    <row r="16" spans="2:42" x14ac:dyDescent="0.25">
      <c r="B16" s="13"/>
      <c r="C16" s="14"/>
      <c r="E16" s="15" t="s">
        <v>28</v>
      </c>
      <c r="F16" s="15">
        <v>3.3333333333333335</v>
      </c>
      <c r="H16" s="13"/>
      <c r="I16" s="14"/>
      <c r="K16" s="15" t="s">
        <v>28</v>
      </c>
      <c r="L16" s="15">
        <v>0</v>
      </c>
      <c r="Q16" s="7" t="s">
        <v>3</v>
      </c>
      <c r="R16" s="7">
        <v>807.33333333333337</v>
      </c>
      <c r="W16" s="7" t="s">
        <v>26</v>
      </c>
      <c r="X16" s="7">
        <v>432.5</v>
      </c>
      <c r="AC16" s="15" t="s">
        <v>3</v>
      </c>
      <c r="AD16" s="15">
        <v>828.5</v>
      </c>
      <c r="AI16" s="7" t="s">
        <v>26</v>
      </c>
      <c r="AJ16" s="7">
        <v>305.33333333333331</v>
      </c>
      <c r="AO16" s="7" t="s">
        <v>26</v>
      </c>
      <c r="AP16" s="7">
        <v>250</v>
      </c>
    </row>
    <row r="17" spans="2:42" x14ac:dyDescent="0.25">
      <c r="B17" s="13"/>
      <c r="C17" s="14"/>
      <c r="E17" s="7" t="s">
        <v>15</v>
      </c>
      <c r="F17" s="7">
        <v>3</v>
      </c>
      <c r="H17" s="13"/>
      <c r="I17" s="14"/>
      <c r="K17" s="15" t="s">
        <v>27</v>
      </c>
      <c r="L17" s="15">
        <v>0</v>
      </c>
      <c r="Q17" s="7" t="s">
        <v>15</v>
      </c>
      <c r="R17" s="7">
        <v>754.5</v>
      </c>
      <c r="W17" s="7" t="s">
        <v>26</v>
      </c>
      <c r="X17" s="7">
        <v>397.5</v>
      </c>
      <c r="AC17" s="15" t="s">
        <v>3</v>
      </c>
      <c r="AD17" s="15">
        <v>760</v>
      </c>
      <c r="AI17" s="7" t="s">
        <v>2</v>
      </c>
      <c r="AJ17" s="7">
        <v>279</v>
      </c>
      <c r="AO17" s="7" t="s">
        <v>28</v>
      </c>
      <c r="AP17" s="7">
        <v>203.2</v>
      </c>
    </row>
    <row r="18" spans="2:42" ht="39.6" x14ac:dyDescent="0.25">
      <c r="B18" s="11" t="s">
        <v>17</v>
      </c>
      <c r="C18" s="11" t="s">
        <v>19</v>
      </c>
      <c r="E18" s="7" t="s">
        <v>2</v>
      </c>
      <c r="F18" s="7">
        <v>3</v>
      </c>
      <c r="H18" s="11" t="s">
        <v>17</v>
      </c>
      <c r="I18" s="11" t="s">
        <v>19</v>
      </c>
      <c r="K18" s="15" t="s">
        <v>0</v>
      </c>
      <c r="L18" s="15">
        <v>0</v>
      </c>
      <c r="N18" s="11" t="s">
        <v>17</v>
      </c>
      <c r="O18" s="11" t="s">
        <v>19</v>
      </c>
      <c r="Q18" s="7" t="s">
        <v>0</v>
      </c>
      <c r="R18" s="7">
        <v>652.75</v>
      </c>
      <c r="T18" s="11" t="s">
        <v>17</v>
      </c>
      <c r="U18" s="11" t="s">
        <v>19</v>
      </c>
      <c r="W18" s="7" t="s">
        <v>3</v>
      </c>
      <c r="X18" s="7">
        <v>390.8</v>
      </c>
      <c r="Z18" s="11" t="s">
        <v>17</v>
      </c>
      <c r="AA18" s="11" t="s">
        <v>19</v>
      </c>
      <c r="AC18" s="7" t="s">
        <v>15</v>
      </c>
      <c r="AD18" s="7">
        <v>722.25</v>
      </c>
      <c r="AF18" s="11" t="s">
        <v>17</v>
      </c>
      <c r="AG18" s="11" t="s">
        <v>19</v>
      </c>
      <c r="AI18" s="7" t="s">
        <v>3</v>
      </c>
      <c r="AJ18" s="7">
        <v>275</v>
      </c>
      <c r="AL18" s="11" t="s">
        <v>17</v>
      </c>
      <c r="AM18" s="11" t="s">
        <v>19</v>
      </c>
      <c r="AO18" s="7" t="s">
        <v>29</v>
      </c>
      <c r="AP18" s="7">
        <v>200</v>
      </c>
    </row>
    <row r="19" spans="2:42" x14ac:dyDescent="0.25">
      <c r="B19" s="13" t="s">
        <v>3</v>
      </c>
      <c r="C19" s="7">
        <f t="shared" ref="C19:C24" si="0">C7/1</f>
        <v>714</v>
      </c>
      <c r="E19" s="15" t="s">
        <v>26</v>
      </c>
      <c r="F19" s="15">
        <v>2.6666666666666665</v>
      </c>
      <c r="H19" s="13" t="s">
        <v>15</v>
      </c>
      <c r="I19" s="7" t="e">
        <f>I7/1</f>
        <v>#REF!</v>
      </c>
      <c r="K19" s="15" t="s">
        <v>26</v>
      </c>
      <c r="L19" s="15">
        <v>0</v>
      </c>
      <c r="N19" s="13" t="s">
        <v>0</v>
      </c>
      <c r="O19" s="7">
        <f>O7/1</f>
        <v>854</v>
      </c>
      <c r="Q19" s="7" t="s">
        <v>26</v>
      </c>
      <c r="R19" s="7">
        <v>605.5</v>
      </c>
      <c r="T19" s="13" t="s">
        <v>0</v>
      </c>
      <c r="U19" s="7">
        <f>U7/1</f>
        <v>1954</v>
      </c>
      <c r="W19" s="7" t="s">
        <v>0</v>
      </c>
      <c r="X19" s="7">
        <v>373</v>
      </c>
      <c r="Z19" s="13" t="s">
        <v>0</v>
      </c>
      <c r="AA19" s="7">
        <f>AA7/1</f>
        <v>3800</v>
      </c>
      <c r="AC19" s="7" t="s">
        <v>26</v>
      </c>
      <c r="AD19" s="7">
        <v>633.33333333333337</v>
      </c>
      <c r="AF19" s="13" t="s">
        <v>0</v>
      </c>
      <c r="AG19" s="7">
        <f>AG7/1</f>
        <v>916</v>
      </c>
      <c r="AI19" s="7" t="s">
        <v>26</v>
      </c>
      <c r="AJ19" s="7">
        <v>255.66666666666666</v>
      </c>
      <c r="AL19" s="13" t="s">
        <v>0</v>
      </c>
      <c r="AM19" s="7">
        <f>AM7/1</f>
        <v>346</v>
      </c>
      <c r="AO19" s="15" t="s">
        <v>29</v>
      </c>
      <c r="AP19" s="15">
        <v>178</v>
      </c>
    </row>
    <row r="20" spans="2:42" x14ac:dyDescent="0.25">
      <c r="B20" s="13" t="s">
        <v>27</v>
      </c>
      <c r="C20" s="7">
        <f t="shared" si="0"/>
        <v>7154</v>
      </c>
      <c r="E20" s="7" t="s">
        <v>1</v>
      </c>
      <c r="F20" s="7">
        <v>2.5</v>
      </c>
      <c r="H20" s="13" t="s">
        <v>2</v>
      </c>
      <c r="I20" s="7" t="e">
        <f>I8/1</f>
        <v>#REF!</v>
      </c>
      <c r="K20" s="15" t="s">
        <v>3</v>
      </c>
      <c r="L20" s="15">
        <v>0</v>
      </c>
      <c r="N20" s="13" t="s">
        <v>26</v>
      </c>
      <c r="O20" s="7">
        <f>O8/1</f>
        <v>3018</v>
      </c>
      <c r="Q20" s="7" t="s">
        <v>27</v>
      </c>
      <c r="R20" s="7">
        <v>603.6</v>
      </c>
      <c r="T20" s="13" t="s">
        <v>26</v>
      </c>
      <c r="U20" s="7">
        <f>U8/1</f>
        <v>746</v>
      </c>
      <c r="W20" s="7" t="s">
        <v>0</v>
      </c>
      <c r="X20" s="7">
        <v>346</v>
      </c>
      <c r="Z20" s="13" t="s">
        <v>26</v>
      </c>
      <c r="AA20" s="7">
        <f>AA8/1</f>
        <v>2889</v>
      </c>
      <c r="AC20" s="7" t="s">
        <v>27</v>
      </c>
      <c r="AD20" s="7">
        <v>577.79999999999995</v>
      </c>
      <c r="AF20" s="13" t="s">
        <v>26</v>
      </c>
      <c r="AG20" s="7">
        <f>AG8/1</f>
        <v>164</v>
      </c>
      <c r="AI20" s="7" t="s">
        <v>29</v>
      </c>
      <c r="AJ20" s="7">
        <v>229</v>
      </c>
      <c r="AL20" s="13" t="s">
        <v>26</v>
      </c>
      <c r="AM20" s="7">
        <f>AM8/1</f>
        <v>356</v>
      </c>
      <c r="AO20" s="15" t="s">
        <v>2</v>
      </c>
      <c r="AP20" s="15">
        <v>173</v>
      </c>
    </row>
    <row r="21" spans="2:42" x14ac:dyDescent="0.25">
      <c r="B21" s="13" t="s">
        <v>30</v>
      </c>
      <c r="C21" s="7">
        <f t="shared" si="0"/>
        <v>36076</v>
      </c>
      <c r="E21" s="7" t="s">
        <v>30</v>
      </c>
      <c r="F21" s="7">
        <v>2.4</v>
      </c>
      <c r="H21" s="13" t="s">
        <v>28</v>
      </c>
      <c r="I21" s="7" t="e">
        <f>I9/1</f>
        <v>#REF!</v>
      </c>
      <c r="K21" s="15" t="s">
        <v>15</v>
      </c>
      <c r="L21" s="15">
        <v>0</v>
      </c>
      <c r="N21" s="13" t="s">
        <v>3</v>
      </c>
      <c r="O21" s="7">
        <f>O9/1</f>
        <v>455</v>
      </c>
      <c r="Q21" s="7" t="s">
        <v>2</v>
      </c>
      <c r="R21" s="7">
        <v>522.20000000000005</v>
      </c>
      <c r="T21" s="13" t="s">
        <v>3</v>
      </c>
      <c r="U21" s="7">
        <f>U9/1</f>
        <v>795</v>
      </c>
      <c r="W21" s="7" t="s">
        <v>26</v>
      </c>
      <c r="X21" s="7">
        <v>325.66666666666669</v>
      </c>
      <c r="Z21" s="13" t="s">
        <v>3</v>
      </c>
      <c r="AA21" s="7">
        <f>AA9/1</f>
        <v>477</v>
      </c>
      <c r="AC21" s="7" t="s">
        <v>26</v>
      </c>
      <c r="AD21" s="7">
        <v>552.33333333333337</v>
      </c>
      <c r="AF21" s="13" t="s">
        <v>3</v>
      </c>
      <c r="AG21" s="7">
        <f>AG9/1</f>
        <v>275</v>
      </c>
      <c r="AI21" s="7" t="s">
        <v>29</v>
      </c>
      <c r="AJ21" s="7">
        <v>219.14285714285714</v>
      </c>
      <c r="AL21" s="13" t="s">
        <v>3</v>
      </c>
      <c r="AM21" s="7">
        <f>AM9/1</f>
        <v>1000</v>
      </c>
      <c r="AO21" s="7" t="s">
        <v>15</v>
      </c>
      <c r="AP21" s="7">
        <v>169.33333333333334</v>
      </c>
    </row>
    <row r="22" spans="2:42" x14ac:dyDescent="0.25">
      <c r="B22" s="13" t="s">
        <v>0</v>
      </c>
      <c r="C22" s="7">
        <f t="shared" si="0"/>
        <v>390</v>
      </c>
      <c r="E22" s="7" t="s">
        <v>3</v>
      </c>
      <c r="F22" s="7">
        <v>2</v>
      </c>
      <c r="H22" s="13" t="s">
        <v>27</v>
      </c>
      <c r="I22" s="7" t="e">
        <f>I10/1</f>
        <v>#REF!</v>
      </c>
      <c r="K22" s="15" t="s">
        <v>2</v>
      </c>
      <c r="L22" s="15">
        <v>0</v>
      </c>
      <c r="N22" s="13" t="s">
        <v>27</v>
      </c>
      <c r="O22" s="7">
        <f>O10/1</f>
        <v>2611</v>
      </c>
      <c r="Q22" s="7" t="s">
        <v>3</v>
      </c>
      <c r="R22" s="7">
        <v>503</v>
      </c>
      <c r="T22" s="13" t="s">
        <v>27</v>
      </c>
      <c r="U22" s="7">
        <f>U10/1</f>
        <v>320</v>
      </c>
      <c r="W22" s="15" t="s">
        <v>27</v>
      </c>
      <c r="X22" s="15">
        <v>320</v>
      </c>
      <c r="Z22" s="13" t="s">
        <v>27</v>
      </c>
      <c r="AA22" s="7">
        <f>AA10/1</f>
        <v>1657</v>
      </c>
      <c r="AC22" s="7" t="s">
        <v>0</v>
      </c>
      <c r="AD22" s="7">
        <v>542.85714285714289</v>
      </c>
      <c r="AF22" s="13" t="s">
        <v>27</v>
      </c>
      <c r="AG22" s="7">
        <f>AG10/1</f>
        <v>1534</v>
      </c>
      <c r="AI22" s="7" t="s">
        <v>26</v>
      </c>
      <c r="AJ22" s="7">
        <v>209.25</v>
      </c>
      <c r="AL22" s="13" t="s">
        <v>27</v>
      </c>
      <c r="AM22" s="7">
        <f>AM10/1</f>
        <v>1016</v>
      </c>
      <c r="AO22" s="7" t="s">
        <v>27</v>
      </c>
      <c r="AP22" s="7">
        <v>166.66666666666666</v>
      </c>
    </row>
    <row r="23" spans="2:42" x14ac:dyDescent="0.25">
      <c r="B23" s="13" t="s">
        <v>1</v>
      </c>
      <c r="C23" s="7">
        <f t="shared" si="0"/>
        <v>1519</v>
      </c>
      <c r="E23" s="15" t="s">
        <v>28</v>
      </c>
      <c r="F23" s="15">
        <v>2</v>
      </c>
      <c r="H23" s="13" t="s">
        <v>0</v>
      </c>
      <c r="I23" s="7" t="e">
        <f>I11/1</f>
        <v>#REF!</v>
      </c>
      <c r="K23" s="15" t="s">
        <v>28</v>
      </c>
      <c r="L23" s="15">
        <v>0</v>
      </c>
      <c r="N23" s="13" t="s">
        <v>15</v>
      </c>
      <c r="O23" s="7">
        <f>O11/1</f>
        <v>2422</v>
      </c>
      <c r="Q23" s="7" t="s">
        <v>0</v>
      </c>
      <c r="R23" s="7">
        <v>484.4</v>
      </c>
      <c r="T23" s="13" t="s">
        <v>15</v>
      </c>
      <c r="U23" s="7">
        <f>U11/1</f>
        <v>1730</v>
      </c>
      <c r="W23" s="7" t="s">
        <v>2</v>
      </c>
      <c r="X23" s="7">
        <v>288.33333333333331</v>
      </c>
      <c r="Z23" s="13" t="s">
        <v>15</v>
      </c>
      <c r="AA23" s="7">
        <f>AA11/1</f>
        <v>935</v>
      </c>
      <c r="AC23" s="7" t="s">
        <v>3</v>
      </c>
      <c r="AD23" s="7">
        <v>481.5</v>
      </c>
      <c r="AF23" s="13" t="s">
        <v>15</v>
      </c>
      <c r="AG23" s="7">
        <f>AG11/1</f>
        <v>837</v>
      </c>
      <c r="AI23" s="7" t="s">
        <v>3</v>
      </c>
      <c r="AJ23" s="7">
        <v>191.75</v>
      </c>
      <c r="AL23" s="13" t="s">
        <v>15</v>
      </c>
      <c r="AM23" s="7">
        <f>AM11/1</f>
        <v>123</v>
      </c>
      <c r="AO23" s="7" t="s">
        <v>26</v>
      </c>
      <c r="AP23" s="7">
        <v>145.14285714285714</v>
      </c>
    </row>
    <row r="24" spans="2:42" x14ac:dyDescent="0.25">
      <c r="B24" s="13" t="s">
        <v>2</v>
      </c>
      <c r="C24" s="7">
        <f t="shared" si="0"/>
        <v>2041</v>
      </c>
      <c r="E24" s="7" t="s">
        <v>2</v>
      </c>
      <c r="F24" s="7">
        <v>2</v>
      </c>
      <c r="H24" s="13" t="s">
        <v>26</v>
      </c>
      <c r="I24" s="14" t="e">
        <f>I7/2</f>
        <v>#REF!</v>
      </c>
      <c r="K24" s="7" t="s">
        <v>27</v>
      </c>
      <c r="L24" s="7">
        <v>0</v>
      </c>
      <c r="N24" s="13" t="s">
        <v>2</v>
      </c>
      <c r="O24" s="14">
        <f>O7/2</f>
        <v>427</v>
      </c>
      <c r="Q24" s="15" t="s">
        <v>3</v>
      </c>
      <c r="R24" s="15">
        <v>455</v>
      </c>
      <c r="T24" s="13" t="s">
        <v>2</v>
      </c>
      <c r="U24" s="14">
        <f>U7/2</f>
        <v>977</v>
      </c>
      <c r="W24" s="7" t="s">
        <v>0</v>
      </c>
      <c r="X24" s="7">
        <v>279.14285714285717</v>
      </c>
      <c r="Z24" s="13" t="s">
        <v>2</v>
      </c>
      <c r="AA24" s="14">
        <f>AA7/2</f>
        <v>1900</v>
      </c>
      <c r="AC24" s="7" t="s">
        <v>3</v>
      </c>
      <c r="AD24" s="7">
        <v>477</v>
      </c>
      <c r="AF24" s="13" t="s">
        <v>2</v>
      </c>
      <c r="AG24" s="14">
        <f>AG7/2</f>
        <v>458</v>
      </c>
      <c r="AI24" s="15" t="s">
        <v>3</v>
      </c>
      <c r="AJ24" s="15">
        <v>183.2</v>
      </c>
      <c r="AL24" s="13" t="s">
        <v>2</v>
      </c>
      <c r="AM24" s="14">
        <f>AM7/2</f>
        <v>173</v>
      </c>
      <c r="AO24" s="7" t="s">
        <v>0</v>
      </c>
      <c r="AP24" s="7">
        <v>142.85714285714286</v>
      </c>
    </row>
    <row r="25" spans="2:42" x14ac:dyDescent="0.25">
      <c r="B25" s="13" t="s">
        <v>26</v>
      </c>
      <c r="C25" s="7">
        <f t="shared" ref="C25:C30" si="1">C7/2</f>
        <v>357</v>
      </c>
      <c r="E25" s="7" t="s">
        <v>0</v>
      </c>
      <c r="F25" s="7">
        <v>2</v>
      </c>
      <c r="H25" s="13" t="s">
        <v>3</v>
      </c>
      <c r="I25" s="14" t="e">
        <f>I8/2</f>
        <v>#REF!</v>
      </c>
      <c r="K25" s="15" t="s">
        <v>0</v>
      </c>
      <c r="L25" s="15">
        <v>0</v>
      </c>
      <c r="N25" s="13" t="s">
        <v>0</v>
      </c>
      <c r="O25" s="14">
        <f>O8/2</f>
        <v>1509</v>
      </c>
      <c r="Q25" s="7" t="s">
        <v>15</v>
      </c>
      <c r="R25" s="7">
        <v>435.16666666666669</v>
      </c>
      <c r="T25" s="13" t="s">
        <v>0</v>
      </c>
      <c r="U25" s="14">
        <f>U8/2</f>
        <v>373</v>
      </c>
      <c r="W25" s="15" t="s">
        <v>0</v>
      </c>
      <c r="X25" s="15">
        <v>265</v>
      </c>
      <c r="Z25" s="13" t="s">
        <v>0</v>
      </c>
      <c r="AA25" s="14">
        <f>AA8/2</f>
        <v>1444.5</v>
      </c>
      <c r="AC25" s="7" t="s">
        <v>26</v>
      </c>
      <c r="AD25" s="7">
        <v>475</v>
      </c>
      <c r="AF25" s="13" t="s">
        <v>29</v>
      </c>
      <c r="AG25" s="14">
        <f>AG8/2</f>
        <v>82</v>
      </c>
      <c r="AI25" s="15" t="s">
        <v>28</v>
      </c>
      <c r="AJ25" s="15">
        <v>170.44444444444446</v>
      </c>
      <c r="AL25" s="13" t="s">
        <v>29</v>
      </c>
      <c r="AM25" s="14">
        <f>AM8/2</f>
        <v>178</v>
      </c>
      <c r="AO25" s="15" t="s">
        <v>29</v>
      </c>
      <c r="AP25" s="15">
        <v>127</v>
      </c>
    </row>
    <row r="26" spans="2:42" x14ac:dyDescent="0.25">
      <c r="B26" s="13" t="s">
        <v>28</v>
      </c>
      <c r="C26" s="7">
        <f>C8/2</f>
        <v>3577</v>
      </c>
      <c r="E26" s="7" t="s">
        <v>27</v>
      </c>
      <c r="F26" s="7">
        <v>2</v>
      </c>
      <c r="H26" s="13" t="s">
        <v>15</v>
      </c>
      <c r="I26" s="14" t="e">
        <f>I9/2</f>
        <v>#REF!</v>
      </c>
      <c r="K26" s="7" t="s">
        <v>26</v>
      </c>
      <c r="L26" s="7">
        <v>0</v>
      </c>
      <c r="N26" s="13" t="s">
        <v>26</v>
      </c>
      <c r="O26" s="14">
        <f>O9/2</f>
        <v>227.5</v>
      </c>
      <c r="Q26" s="7" t="s">
        <v>26</v>
      </c>
      <c r="R26" s="7">
        <v>431.14285714285717</v>
      </c>
      <c r="T26" s="13" t="s">
        <v>26</v>
      </c>
      <c r="U26" s="14">
        <f>U9/2</f>
        <v>397.5</v>
      </c>
      <c r="W26" s="7" t="s">
        <v>2</v>
      </c>
      <c r="X26" s="7">
        <v>248.66666666666666</v>
      </c>
      <c r="Z26" s="13" t="s">
        <v>26</v>
      </c>
      <c r="AA26" s="14">
        <f>AA9/2</f>
        <v>238.5</v>
      </c>
      <c r="AC26" s="15" t="s">
        <v>27</v>
      </c>
      <c r="AD26" s="15">
        <v>467.5</v>
      </c>
      <c r="AF26" s="7" t="s">
        <v>28</v>
      </c>
      <c r="AG26" s="14">
        <f>AG9/2</f>
        <v>137.5</v>
      </c>
      <c r="AI26" s="7" t="s">
        <v>29</v>
      </c>
      <c r="AJ26" s="7">
        <v>167.4</v>
      </c>
      <c r="AL26" s="7" t="s">
        <v>28</v>
      </c>
      <c r="AM26" s="14">
        <f>AM9/2</f>
        <v>500</v>
      </c>
      <c r="AO26" s="7" t="s">
        <v>2</v>
      </c>
      <c r="AP26" s="7">
        <v>125</v>
      </c>
    </row>
    <row r="27" spans="2:42" x14ac:dyDescent="0.25">
      <c r="B27" s="13" t="s">
        <v>15</v>
      </c>
      <c r="C27" s="7">
        <f t="shared" si="1"/>
        <v>18038</v>
      </c>
      <c r="E27" s="7" t="s">
        <v>15</v>
      </c>
      <c r="F27" s="7">
        <v>2</v>
      </c>
      <c r="H27" s="13" t="s">
        <v>2</v>
      </c>
      <c r="I27" s="14" t="e">
        <f>I10/2</f>
        <v>#REF!</v>
      </c>
      <c r="K27" s="15" t="s">
        <v>3</v>
      </c>
      <c r="L27" s="15">
        <v>0</v>
      </c>
      <c r="N27" s="13" t="s">
        <v>3</v>
      </c>
      <c r="O27" s="14">
        <f>O10/2</f>
        <v>1305.5</v>
      </c>
      <c r="Q27" s="7" t="s">
        <v>2</v>
      </c>
      <c r="R27" s="7">
        <v>427</v>
      </c>
      <c r="T27" s="13" t="s">
        <v>3</v>
      </c>
      <c r="U27" s="14">
        <f>U10/2</f>
        <v>160</v>
      </c>
      <c r="W27" s="7" t="s">
        <v>15</v>
      </c>
      <c r="X27" s="7">
        <v>247.14285714285714</v>
      </c>
      <c r="Z27" s="13" t="s">
        <v>3</v>
      </c>
      <c r="AA27" s="14">
        <f>AA10/2</f>
        <v>828.5</v>
      </c>
      <c r="AC27" s="15" t="s">
        <v>0</v>
      </c>
      <c r="AD27" s="15">
        <v>422.22222222222223</v>
      </c>
      <c r="AF27" s="7" t="s">
        <v>30</v>
      </c>
      <c r="AG27" s="14">
        <f>AG10/2</f>
        <v>767</v>
      </c>
      <c r="AI27" s="15" t="s">
        <v>26</v>
      </c>
      <c r="AJ27" s="15">
        <v>164</v>
      </c>
      <c r="AL27" s="13" t="s">
        <v>0</v>
      </c>
      <c r="AM27" s="14">
        <f>AM10/2</f>
        <v>508</v>
      </c>
      <c r="AO27" s="15" t="s">
        <v>15</v>
      </c>
      <c r="AP27" s="15">
        <v>123</v>
      </c>
    </row>
    <row r="28" spans="2:42" x14ac:dyDescent="0.25">
      <c r="B28" s="13" t="s">
        <v>3</v>
      </c>
      <c r="C28" s="7">
        <f>C10/2</f>
        <v>195</v>
      </c>
      <c r="E28" s="7" t="s">
        <v>3</v>
      </c>
      <c r="F28" s="7">
        <v>1.7142857142857142</v>
      </c>
      <c r="H28" s="13" t="s">
        <v>28</v>
      </c>
      <c r="I28" s="14" t="e">
        <f>I11/2</f>
        <v>#REF!</v>
      </c>
      <c r="K28" s="15" t="s">
        <v>15</v>
      </c>
      <c r="L28" s="15">
        <v>0</v>
      </c>
      <c r="N28" s="13" t="s">
        <v>27</v>
      </c>
      <c r="O28" s="14">
        <f>O11/2</f>
        <v>1211</v>
      </c>
      <c r="Q28" s="7" t="s">
        <v>2</v>
      </c>
      <c r="R28" s="7">
        <v>403.66666666666669</v>
      </c>
      <c r="T28" s="13" t="s">
        <v>27</v>
      </c>
      <c r="U28" s="14">
        <f>U11/2</f>
        <v>865</v>
      </c>
      <c r="W28" s="7" t="s">
        <v>2</v>
      </c>
      <c r="X28" s="7">
        <v>244.25</v>
      </c>
      <c r="Z28" s="13" t="s">
        <v>27</v>
      </c>
      <c r="AA28" s="14">
        <f>AA11/2</f>
        <v>467.5</v>
      </c>
      <c r="AC28" s="7" t="s">
        <v>0</v>
      </c>
      <c r="AD28" s="7">
        <v>414.25</v>
      </c>
      <c r="AF28" s="13" t="s">
        <v>0</v>
      </c>
      <c r="AG28" s="14">
        <f>AG11/2</f>
        <v>418.5</v>
      </c>
      <c r="AI28" s="7" t="s">
        <v>27</v>
      </c>
      <c r="AJ28" s="7">
        <v>153.4</v>
      </c>
      <c r="AL28" s="13" t="s">
        <v>26</v>
      </c>
      <c r="AM28" s="14">
        <f>AM11/2</f>
        <v>61.5</v>
      </c>
      <c r="AO28" s="7" t="s">
        <v>27</v>
      </c>
      <c r="AP28" s="7">
        <v>118.66666666666667</v>
      </c>
    </row>
    <row r="29" spans="2:42" x14ac:dyDescent="0.25">
      <c r="B29" s="13" t="s">
        <v>27</v>
      </c>
      <c r="C29" s="7">
        <f t="shared" si="1"/>
        <v>759.5</v>
      </c>
      <c r="E29" s="7" t="s">
        <v>28</v>
      </c>
      <c r="F29" s="7">
        <v>1.6666666666666667</v>
      </c>
      <c r="H29" s="13" t="s">
        <v>27</v>
      </c>
      <c r="I29" s="7" t="e">
        <f>I7/3</f>
        <v>#REF!</v>
      </c>
      <c r="K29" s="7" t="s">
        <v>2</v>
      </c>
      <c r="L29" s="7">
        <v>0</v>
      </c>
      <c r="N29" s="13" t="s">
        <v>15</v>
      </c>
      <c r="O29" s="7">
        <f>O7/3</f>
        <v>284.66666666666669</v>
      </c>
      <c r="Q29" s="7" t="s">
        <v>0</v>
      </c>
      <c r="R29" s="7">
        <v>377.25</v>
      </c>
      <c r="T29" s="13" t="s">
        <v>15</v>
      </c>
      <c r="U29" s="7">
        <f>U7/3</f>
        <v>651.33333333333337</v>
      </c>
      <c r="W29" s="7" t="s">
        <v>15</v>
      </c>
      <c r="X29" s="7">
        <v>217.11111111111111</v>
      </c>
      <c r="Z29" s="13" t="s">
        <v>15</v>
      </c>
      <c r="AA29" s="7">
        <f>AA7/3</f>
        <v>1266.6666666666667</v>
      </c>
      <c r="AC29" s="7" t="s">
        <v>26</v>
      </c>
      <c r="AD29" s="7">
        <v>412.71428571428572</v>
      </c>
      <c r="AF29" s="13" t="s">
        <v>26</v>
      </c>
      <c r="AG29" s="7">
        <f>AG7/3</f>
        <v>305.33333333333331</v>
      </c>
      <c r="AI29" s="7" t="s">
        <v>28</v>
      </c>
      <c r="AJ29" s="7">
        <v>152.66666666666666</v>
      </c>
      <c r="AL29" s="13" t="s">
        <v>3</v>
      </c>
      <c r="AM29" s="7">
        <f>AM7/3</f>
        <v>115.33333333333333</v>
      </c>
      <c r="AO29" s="15" t="s">
        <v>3</v>
      </c>
      <c r="AP29" s="15">
        <v>115.33333333333333</v>
      </c>
    </row>
    <row r="30" spans="2:42" x14ac:dyDescent="0.25">
      <c r="B30" s="13" t="s">
        <v>30</v>
      </c>
      <c r="C30" s="7">
        <f t="shared" si="1"/>
        <v>1020.5</v>
      </c>
      <c r="E30" s="7" t="s">
        <v>3</v>
      </c>
      <c r="F30" s="7">
        <v>1.6</v>
      </c>
      <c r="H30" s="13" t="s">
        <v>0</v>
      </c>
      <c r="I30" s="7" t="e">
        <f>I8/3</f>
        <v>#REF!</v>
      </c>
      <c r="K30" s="7" t="s">
        <v>28</v>
      </c>
      <c r="L30" s="7">
        <v>0</v>
      </c>
      <c r="N30" s="13" t="s">
        <v>2</v>
      </c>
      <c r="O30" s="7">
        <f>O8/3</f>
        <v>1006</v>
      </c>
      <c r="Q30" s="7" t="s">
        <v>27</v>
      </c>
      <c r="R30" s="7">
        <v>373</v>
      </c>
      <c r="T30" s="13" t="s">
        <v>2</v>
      </c>
      <c r="U30" s="7">
        <f>U8/3</f>
        <v>248.66666666666666</v>
      </c>
      <c r="W30" s="7" t="s">
        <v>27</v>
      </c>
      <c r="X30" s="7">
        <v>216.25</v>
      </c>
      <c r="Z30" s="13" t="s">
        <v>2</v>
      </c>
      <c r="AA30" s="7">
        <f>AA8/3</f>
        <v>963</v>
      </c>
      <c r="AC30" s="7" t="s">
        <v>2</v>
      </c>
      <c r="AD30" s="7">
        <v>380</v>
      </c>
      <c r="AF30" s="13" t="s">
        <v>3</v>
      </c>
      <c r="AG30" s="7">
        <f>AG8/3</f>
        <v>54.666666666666664</v>
      </c>
      <c r="AI30" s="7" t="s">
        <v>3</v>
      </c>
      <c r="AJ30" s="7">
        <v>139.5</v>
      </c>
      <c r="AL30" s="13" t="s">
        <v>27</v>
      </c>
      <c r="AM30" s="7">
        <f>AM8/3</f>
        <v>118.66666666666667</v>
      </c>
      <c r="AO30" s="7" t="s">
        <v>27</v>
      </c>
      <c r="AP30" s="7">
        <v>112.88888888888889</v>
      </c>
    </row>
    <row r="31" spans="2:42" x14ac:dyDescent="0.25">
      <c r="B31" s="13" t="s">
        <v>0</v>
      </c>
      <c r="C31" s="7">
        <f t="shared" ref="C31:C36" si="2">C7/3</f>
        <v>238</v>
      </c>
      <c r="E31" s="7" t="s">
        <v>30</v>
      </c>
      <c r="F31" s="7">
        <v>1.5</v>
      </c>
      <c r="H31" s="13" t="s">
        <v>26</v>
      </c>
      <c r="I31" s="7" t="e">
        <f>I9/3</f>
        <v>#REF!</v>
      </c>
      <c r="K31" s="7" t="s">
        <v>27</v>
      </c>
      <c r="L31" s="7">
        <v>0</v>
      </c>
      <c r="N31" s="13" t="s">
        <v>0</v>
      </c>
      <c r="O31" s="7">
        <f>O9/3</f>
        <v>151.66666666666666</v>
      </c>
      <c r="Q31" s="7" t="s">
        <v>15</v>
      </c>
      <c r="R31" s="7">
        <v>346</v>
      </c>
      <c r="T31" s="13" t="s">
        <v>0</v>
      </c>
      <c r="U31" s="7">
        <f>U9/3</f>
        <v>265</v>
      </c>
      <c r="W31" s="7" t="s">
        <v>2</v>
      </c>
      <c r="X31" s="7">
        <v>198.75</v>
      </c>
      <c r="Z31" s="13" t="s">
        <v>0</v>
      </c>
      <c r="AA31" s="7">
        <f>AA9/3</f>
        <v>159</v>
      </c>
      <c r="AC31" s="7" t="s">
        <v>3</v>
      </c>
      <c r="AD31" s="7">
        <v>361.125</v>
      </c>
      <c r="AF31" s="13" t="s">
        <v>27</v>
      </c>
      <c r="AG31" s="7">
        <f>AG9/3</f>
        <v>91.666666666666671</v>
      </c>
      <c r="AI31" s="7" t="s">
        <v>30</v>
      </c>
      <c r="AJ31" s="7">
        <v>139.45454545454547</v>
      </c>
      <c r="AL31" s="13" t="s">
        <v>15</v>
      </c>
      <c r="AM31" s="7">
        <f>AM9/3</f>
        <v>333.33333333333331</v>
      </c>
      <c r="AO31" s="7" t="s">
        <v>3</v>
      </c>
      <c r="AP31" s="7">
        <v>111.11111111111111</v>
      </c>
    </row>
    <row r="32" spans="2:42" x14ac:dyDescent="0.25">
      <c r="B32" s="13" t="s">
        <v>1</v>
      </c>
      <c r="C32" s="7">
        <f t="shared" si="2"/>
        <v>2384.6666666666665</v>
      </c>
      <c r="E32" s="7" t="s">
        <v>26</v>
      </c>
      <c r="F32" s="7">
        <v>1.5</v>
      </c>
      <c r="H32" s="13" t="s">
        <v>3</v>
      </c>
      <c r="I32" s="7" t="e">
        <f>I10/3</f>
        <v>#REF!</v>
      </c>
      <c r="K32" s="15" t="s">
        <v>0</v>
      </c>
      <c r="L32" s="15">
        <v>0</v>
      </c>
      <c r="N32" s="13" t="s">
        <v>26</v>
      </c>
      <c r="O32" s="7">
        <f>O10/3</f>
        <v>870.33333333333337</v>
      </c>
      <c r="Q32" s="7" t="s">
        <v>2</v>
      </c>
      <c r="R32" s="7">
        <v>335.33333333333331</v>
      </c>
      <c r="T32" s="13" t="s">
        <v>26</v>
      </c>
      <c r="U32" s="7">
        <f>U10/3</f>
        <v>106.66666666666667</v>
      </c>
      <c r="W32" s="7" t="s">
        <v>27</v>
      </c>
      <c r="X32" s="7">
        <v>195.4</v>
      </c>
      <c r="Z32" s="13" t="s">
        <v>26</v>
      </c>
      <c r="AA32" s="7">
        <f>AA10/3</f>
        <v>552.33333333333337</v>
      </c>
      <c r="AC32" s="7" t="s">
        <v>15</v>
      </c>
      <c r="AD32" s="7">
        <v>345.45454545454544</v>
      </c>
      <c r="AF32" s="13" t="s">
        <v>15</v>
      </c>
      <c r="AG32" s="7">
        <f>AG10/3</f>
        <v>511.33333333333331</v>
      </c>
      <c r="AI32" s="15" t="s">
        <v>28</v>
      </c>
      <c r="AJ32" s="15">
        <v>137.5</v>
      </c>
      <c r="AL32" s="13" t="s">
        <v>2</v>
      </c>
      <c r="AM32" s="7">
        <f>AM10/3</f>
        <v>338.66666666666669</v>
      </c>
      <c r="AO32" s="7" t="s">
        <v>0</v>
      </c>
      <c r="AP32" s="7">
        <v>101.6</v>
      </c>
    </row>
    <row r="33" spans="2:42" x14ac:dyDescent="0.25">
      <c r="B33" s="13" t="s">
        <v>2</v>
      </c>
      <c r="C33" s="7">
        <f t="shared" si="2"/>
        <v>12025.333333333334</v>
      </c>
      <c r="E33" s="15" t="s">
        <v>1</v>
      </c>
      <c r="F33" s="15">
        <v>1.4285714285714286</v>
      </c>
      <c r="H33" s="13" t="s">
        <v>15</v>
      </c>
      <c r="I33" s="7" t="e">
        <f>I11/3</f>
        <v>#REF!</v>
      </c>
      <c r="K33" s="7" t="s">
        <v>26</v>
      </c>
      <c r="L33" s="7">
        <v>0</v>
      </c>
      <c r="N33" s="13" t="s">
        <v>3</v>
      </c>
      <c r="O33" s="7">
        <f>O11/3</f>
        <v>807.33333333333337</v>
      </c>
      <c r="Q33" s="7" t="s">
        <v>3</v>
      </c>
      <c r="R33" s="7">
        <v>326.375</v>
      </c>
      <c r="T33" s="13" t="s">
        <v>3</v>
      </c>
      <c r="U33" s="7">
        <f>U11/3</f>
        <v>576.66666666666663</v>
      </c>
      <c r="W33" s="7" t="s">
        <v>3</v>
      </c>
      <c r="X33" s="7">
        <v>192.22222222222223</v>
      </c>
      <c r="Z33" s="13" t="s">
        <v>3</v>
      </c>
      <c r="AA33" s="7">
        <f>AA11/3</f>
        <v>311.66666666666669</v>
      </c>
      <c r="AC33" s="7" t="s">
        <v>2</v>
      </c>
      <c r="AD33" s="7">
        <v>331.4</v>
      </c>
      <c r="AF33" s="13" t="s">
        <v>2</v>
      </c>
      <c r="AG33" s="7">
        <f>AG11/3</f>
        <v>279</v>
      </c>
      <c r="AI33" s="7" t="s">
        <v>27</v>
      </c>
      <c r="AJ33" s="7">
        <v>130.85714285714286</v>
      </c>
      <c r="AL33" s="13" t="s">
        <v>29</v>
      </c>
      <c r="AM33" s="7">
        <f>AM11/3</f>
        <v>41</v>
      </c>
      <c r="AO33" s="7" t="s">
        <v>28</v>
      </c>
      <c r="AP33" s="7">
        <v>100</v>
      </c>
    </row>
    <row r="34" spans="2:42" x14ac:dyDescent="0.25">
      <c r="B34" s="13" t="s">
        <v>26</v>
      </c>
      <c r="C34" s="7">
        <f t="shared" si="2"/>
        <v>130</v>
      </c>
      <c r="E34" s="7" t="s">
        <v>1</v>
      </c>
      <c r="F34" s="7">
        <v>1.3333333333333333</v>
      </c>
      <c r="H34" s="13" t="s">
        <v>2</v>
      </c>
      <c r="I34" s="14" t="e">
        <f>I7/4</f>
        <v>#REF!</v>
      </c>
      <c r="K34" s="7" t="s">
        <v>3</v>
      </c>
      <c r="L34" s="7">
        <v>0</v>
      </c>
      <c r="N34" s="13" t="s">
        <v>27</v>
      </c>
      <c r="O34" s="14">
        <f>O7/4</f>
        <v>213.5</v>
      </c>
      <c r="Q34" s="7" t="s">
        <v>27</v>
      </c>
      <c r="R34" s="7">
        <v>302.75</v>
      </c>
      <c r="T34" s="13" t="s">
        <v>27</v>
      </c>
      <c r="U34" s="14">
        <f>U7/4</f>
        <v>488.5</v>
      </c>
      <c r="W34" s="7" t="s">
        <v>15</v>
      </c>
      <c r="X34" s="7">
        <v>186.5</v>
      </c>
      <c r="Z34" s="13" t="s">
        <v>27</v>
      </c>
      <c r="AA34" s="14">
        <f>AA7/4</f>
        <v>950</v>
      </c>
      <c r="AC34" s="7" t="s">
        <v>26</v>
      </c>
      <c r="AD34" s="7">
        <v>321</v>
      </c>
      <c r="AF34" s="13" t="s">
        <v>29</v>
      </c>
      <c r="AG34" s="14">
        <f>AG7/4</f>
        <v>229</v>
      </c>
      <c r="AI34" s="7" t="s">
        <v>15</v>
      </c>
      <c r="AJ34" s="7">
        <v>127.83333333333333</v>
      </c>
      <c r="AL34" s="7" t="s">
        <v>28</v>
      </c>
      <c r="AM34" s="14">
        <f>AM7/4</f>
        <v>86.5</v>
      </c>
      <c r="AO34" s="7" t="s">
        <v>2</v>
      </c>
      <c r="AP34" s="7">
        <v>92.36363636363636</v>
      </c>
    </row>
    <row r="35" spans="2:42" x14ac:dyDescent="0.25">
      <c r="B35" s="13" t="s">
        <v>28</v>
      </c>
      <c r="C35" s="7">
        <f t="shared" si="2"/>
        <v>506.33333333333331</v>
      </c>
      <c r="E35" s="7" t="s">
        <v>26</v>
      </c>
      <c r="F35" s="7">
        <v>1.3333333333333333</v>
      </c>
      <c r="H35" s="13" t="s">
        <v>28</v>
      </c>
      <c r="I35" s="14" t="e">
        <f>I8/4</f>
        <v>#REF!</v>
      </c>
      <c r="K35" s="7" t="s">
        <v>15</v>
      </c>
      <c r="L35" s="7">
        <v>0</v>
      </c>
      <c r="N35" s="13" t="s">
        <v>15</v>
      </c>
      <c r="O35" s="14">
        <f>O8/4</f>
        <v>754.5</v>
      </c>
      <c r="Q35" s="7" t="s">
        <v>15</v>
      </c>
      <c r="R35" s="7">
        <v>301.8</v>
      </c>
      <c r="T35" s="13" t="s">
        <v>15</v>
      </c>
      <c r="U35" s="14">
        <f>U8/4</f>
        <v>186.5</v>
      </c>
      <c r="W35" s="7" t="s">
        <v>3</v>
      </c>
      <c r="X35" s="7">
        <v>177.63636363636363</v>
      </c>
      <c r="Z35" s="13" t="s">
        <v>15</v>
      </c>
      <c r="AA35" s="14">
        <f>AA8/4</f>
        <v>722.25</v>
      </c>
      <c r="AC35" s="7" t="s">
        <v>27</v>
      </c>
      <c r="AD35" s="7">
        <v>316.66666666666669</v>
      </c>
      <c r="AF35" s="7" t="s">
        <v>28</v>
      </c>
      <c r="AG35" s="14">
        <f>AG8/4</f>
        <v>41</v>
      </c>
      <c r="AI35" s="7" t="s">
        <v>28</v>
      </c>
      <c r="AJ35" s="7">
        <v>119.57142857142857</v>
      </c>
      <c r="AL35" s="13" t="s">
        <v>0</v>
      </c>
      <c r="AM35" s="14">
        <f>AM8/4</f>
        <v>89</v>
      </c>
      <c r="AO35" s="7" t="s">
        <v>15</v>
      </c>
      <c r="AP35" s="7">
        <v>90.909090909090907</v>
      </c>
    </row>
    <row r="36" spans="2:42" x14ac:dyDescent="0.25">
      <c r="B36" s="13" t="s">
        <v>15</v>
      </c>
      <c r="C36" s="7">
        <f t="shared" si="2"/>
        <v>680.33333333333337</v>
      </c>
      <c r="E36" s="7" t="s">
        <v>0</v>
      </c>
      <c r="F36" s="7">
        <v>1.3333333333333333</v>
      </c>
      <c r="H36" s="13" t="s">
        <v>27</v>
      </c>
      <c r="I36" s="14" t="e">
        <f>I9/4</f>
        <v>#REF!</v>
      </c>
      <c r="K36" s="15" t="s">
        <v>15</v>
      </c>
      <c r="L36" s="15">
        <v>0</v>
      </c>
      <c r="N36" s="13" t="s">
        <v>2</v>
      </c>
      <c r="O36" s="14">
        <f>O9/4</f>
        <v>113.75</v>
      </c>
      <c r="Q36" s="7" t="s">
        <v>26</v>
      </c>
      <c r="R36" s="7">
        <v>290.11111111111109</v>
      </c>
      <c r="T36" s="13" t="s">
        <v>2</v>
      </c>
      <c r="U36" s="14">
        <f>U9/4</f>
        <v>198.75</v>
      </c>
      <c r="W36" s="7" t="s">
        <v>26</v>
      </c>
      <c r="X36" s="7">
        <v>173</v>
      </c>
      <c r="Z36" s="13" t="s">
        <v>2</v>
      </c>
      <c r="AA36" s="14">
        <f>AA9/4</f>
        <v>119.25</v>
      </c>
      <c r="AC36" s="7" t="s">
        <v>3</v>
      </c>
      <c r="AD36" s="7">
        <v>311.66666666666669</v>
      </c>
      <c r="AF36" s="7" t="s">
        <v>30</v>
      </c>
      <c r="AG36" s="14">
        <f>AG9/4</f>
        <v>68.75</v>
      </c>
      <c r="AI36" s="15" t="s">
        <v>0</v>
      </c>
      <c r="AJ36" s="15">
        <v>118</v>
      </c>
      <c r="AL36" s="13" t="s">
        <v>26</v>
      </c>
      <c r="AM36" s="14">
        <f>AM9/4</f>
        <v>250</v>
      </c>
      <c r="AO36" s="7" t="s">
        <v>0</v>
      </c>
      <c r="AP36" s="7">
        <v>89</v>
      </c>
    </row>
    <row r="37" spans="2:42" x14ac:dyDescent="0.25">
      <c r="B37" s="13" t="s">
        <v>3</v>
      </c>
      <c r="C37" s="7">
        <f t="shared" ref="C37:C42" si="3">C7/4</f>
        <v>178.5</v>
      </c>
      <c r="E37" s="7" t="s">
        <v>2</v>
      </c>
      <c r="F37" s="7">
        <v>1.25</v>
      </c>
      <c r="H37" s="13" t="s">
        <v>0</v>
      </c>
      <c r="I37" s="14" t="e">
        <f>I10/4</f>
        <v>#REF!</v>
      </c>
      <c r="K37" s="15" t="s">
        <v>2</v>
      </c>
      <c r="L37" s="15">
        <v>0</v>
      </c>
      <c r="N37" s="13" t="s">
        <v>0</v>
      </c>
      <c r="O37" s="14">
        <f>O10/4</f>
        <v>652.75</v>
      </c>
      <c r="Q37" s="7" t="s">
        <v>15</v>
      </c>
      <c r="R37" s="7">
        <v>284.66666666666669</v>
      </c>
      <c r="T37" s="13" t="s">
        <v>0</v>
      </c>
      <c r="U37" s="14">
        <f>U10/4</f>
        <v>80</v>
      </c>
      <c r="W37" s="7" t="s">
        <v>26</v>
      </c>
      <c r="X37" s="7">
        <v>162.83333333333334</v>
      </c>
      <c r="Z37" s="13" t="s">
        <v>0</v>
      </c>
      <c r="AA37" s="14">
        <f>AA10/4</f>
        <v>414.25</v>
      </c>
      <c r="AC37" s="7" t="s">
        <v>3</v>
      </c>
      <c r="AD37" s="7">
        <v>292.30769230769232</v>
      </c>
      <c r="AF37" s="13" t="s">
        <v>0</v>
      </c>
      <c r="AG37" s="14">
        <f>AG10/4</f>
        <v>383.5</v>
      </c>
      <c r="AI37" s="7" t="s">
        <v>30</v>
      </c>
      <c r="AJ37" s="7">
        <v>114.5</v>
      </c>
      <c r="AL37" s="13" t="s">
        <v>3</v>
      </c>
      <c r="AM37" s="14">
        <f>AM10/4</f>
        <v>254</v>
      </c>
      <c r="AO37" s="7" t="s">
        <v>28</v>
      </c>
      <c r="AP37" s="7">
        <v>86.5</v>
      </c>
    </row>
    <row r="38" spans="2:42" x14ac:dyDescent="0.25">
      <c r="B38" s="13" t="s">
        <v>27</v>
      </c>
      <c r="C38" s="7">
        <f t="shared" si="3"/>
        <v>1788.5</v>
      </c>
      <c r="E38" s="7" t="s">
        <v>15</v>
      </c>
      <c r="F38" s="7">
        <v>1.2</v>
      </c>
      <c r="H38" s="13" t="s">
        <v>26</v>
      </c>
      <c r="I38" s="14" t="e">
        <f>I11/4</f>
        <v>#REF!</v>
      </c>
      <c r="K38" s="7" t="s">
        <v>28</v>
      </c>
      <c r="L38" s="7">
        <v>0</v>
      </c>
      <c r="N38" s="13" t="s">
        <v>26</v>
      </c>
      <c r="O38" s="14">
        <f>O11/4</f>
        <v>605.5</v>
      </c>
      <c r="Q38" s="7" t="s">
        <v>27</v>
      </c>
      <c r="R38" s="7">
        <v>274.36363636363637</v>
      </c>
      <c r="T38" s="13" t="s">
        <v>26</v>
      </c>
      <c r="U38" s="14">
        <f>U11/4</f>
        <v>432.5</v>
      </c>
      <c r="W38" s="15" t="s">
        <v>3</v>
      </c>
      <c r="X38" s="15">
        <v>160</v>
      </c>
      <c r="Z38" s="13" t="s">
        <v>26</v>
      </c>
      <c r="AA38" s="14">
        <f>AA11/4</f>
        <v>233.75</v>
      </c>
      <c r="AC38" s="7" t="s">
        <v>0</v>
      </c>
      <c r="AD38" s="7">
        <v>288.89999999999998</v>
      </c>
      <c r="AF38" s="13" t="s">
        <v>26</v>
      </c>
      <c r="AG38" s="14">
        <f>AG11/4</f>
        <v>209.25</v>
      </c>
      <c r="AI38" s="7" t="s">
        <v>2</v>
      </c>
      <c r="AJ38" s="7">
        <v>109.57142857142857</v>
      </c>
      <c r="AL38" s="13" t="s">
        <v>27</v>
      </c>
      <c r="AM38" s="14">
        <f>AM11/4</f>
        <v>30.75</v>
      </c>
      <c r="AO38" s="7" t="s">
        <v>3</v>
      </c>
      <c r="AP38" s="7">
        <v>84.666666666666671</v>
      </c>
    </row>
    <row r="39" spans="2:42" x14ac:dyDescent="0.25">
      <c r="B39" s="13" t="s">
        <v>30</v>
      </c>
      <c r="C39" s="7">
        <f t="shared" si="3"/>
        <v>9019</v>
      </c>
      <c r="E39" s="7" t="s">
        <v>3</v>
      </c>
      <c r="F39" s="7">
        <v>1.2</v>
      </c>
      <c r="H39" s="13" t="s">
        <v>3</v>
      </c>
      <c r="I39" s="7" t="e">
        <f>I7/5</f>
        <v>#REF!</v>
      </c>
      <c r="K39" s="7" t="s">
        <v>27</v>
      </c>
      <c r="L39" s="7">
        <v>0</v>
      </c>
      <c r="N39" s="13" t="s">
        <v>3</v>
      </c>
      <c r="O39" s="7">
        <f>O7/5</f>
        <v>170.8</v>
      </c>
      <c r="Q39" s="7" t="s">
        <v>3</v>
      </c>
      <c r="R39" s="7">
        <v>269.11111111111109</v>
      </c>
      <c r="T39" s="13" t="s">
        <v>3</v>
      </c>
      <c r="U39" s="7">
        <f>U7/5</f>
        <v>390.8</v>
      </c>
      <c r="W39" s="7" t="s">
        <v>15</v>
      </c>
      <c r="X39" s="7">
        <v>159</v>
      </c>
      <c r="Z39" s="13" t="s">
        <v>3</v>
      </c>
      <c r="AA39" s="7">
        <f>AA7/5</f>
        <v>760</v>
      </c>
      <c r="AC39" s="7" t="s">
        <v>15</v>
      </c>
      <c r="AD39" s="7">
        <v>276.16666666666669</v>
      </c>
      <c r="AF39" s="13" t="s">
        <v>3</v>
      </c>
      <c r="AG39" s="7">
        <f>AG7/5</f>
        <v>183.2</v>
      </c>
      <c r="AI39" s="7" t="s">
        <v>27</v>
      </c>
      <c r="AJ39" s="7">
        <v>104.625</v>
      </c>
      <c r="AL39" s="13" t="s">
        <v>15</v>
      </c>
      <c r="AM39" s="7">
        <f>AM7/5</f>
        <v>69.2</v>
      </c>
      <c r="AO39" s="7" t="s">
        <v>26</v>
      </c>
      <c r="AP39" s="7">
        <v>83.333333333333329</v>
      </c>
    </row>
    <row r="40" spans="2:42" x14ac:dyDescent="0.25">
      <c r="B40" s="13" t="s">
        <v>0</v>
      </c>
      <c r="C40" s="7">
        <f t="shared" si="3"/>
        <v>97.5</v>
      </c>
      <c r="E40" s="7" t="s">
        <v>0</v>
      </c>
      <c r="F40" s="7">
        <v>1.1428571428571428</v>
      </c>
      <c r="H40" s="13" t="s">
        <v>15</v>
      </c>
      <c r="I40" s="7" t="e">
        <f>I8/5</f>
        <v>#REF!</v>
      </c>
      <c r="K40" s="15" t="s">
        <v>0</v>
      </c>
      <c r="L40" s="15">
        <v>0</v>
      </c>
      <c r="N40" s="13" t="s">
        <v>27</v>
      </c>
      <c r="O40" s="7">
        <f>O8/5</f>
        <v>603.6</v>
      </c>
      <c r="Q40" s="7" t="s">
        <v>0</v>
      </c>
      <c r="R40" s="7">
        <v>261.10000000000002</v>
      </c>
      <c r="T40" s="13" t="s">
        <v>27</v>
      </c>
      <c r="U40" s="7">
        <f>U8/5</f>
        <v>149.19999999999999</v>
      </c>
      <c r="W40" s="7" t="s">
        <v>0</v>
      </c>
      <c r="X40" s="7">
        <v>157.27272727272728</v>
      </c>
      <c r="Z40" s="13" t="s">
        <v>27</v>
      </c>
      <c r="AA40" s="7">
        <f>AA8/5</f>
        <v>577.79999999999995</v>
      </c>
      <c r="AC40" s="7" t="s">
        <v>26</v>
      </c>
      <c r="AD40" s="7">
        <v>271.42857142857144</v>
      </c>
      <c r="AF40" s="13" t="s">
        <v>27</v>
      </c>
      <c r="AG40" s="7">
        <f>AG8/5</f>
        <v>32.799999999999997</v>
      </c>
      <c r="AI40" s="7" t="s">
        <v>26</v>
      </c>
      <c r="AJ40" s="7">
        <v>102.26666666666667</v>
      </c>
      <c r="AL40" s="13" t="s">
        <v>2</v>
      </c>
      <c r="AM40" s="7">
        <f>AM8/5</f>
        <v>71.2</v>
      </c>
      <c r="AO40" s="7" t="s">
        <v>0</v>
      </c>
      <c r="AP40" s="7">
        <v>78.15384615384616</v>
      </c>
    </row>
    <row r="41" spans="2:42" x14ac:dyDescent="0.25">
      <c r="B41" s="13" t="s">
        <v>1</v>
      </c>
      <c r="C41" s="7">
        <f t="shared" si="3"/>
        <v>379.75</v>
      </c>
      <c r="E41" s="7" t="s">
        <v>30</v>
      </c>
      <c r="F41" s="7">
        <v>1.1111111111111112</v>
      </c>
      <c r="H41" s="13" t="s">
        <v>2</v>
      </c>
      <c r="I41" s="7" t="e">
        <f>I9/5</f>
        <v>#REF!</v>
      </c>
      <c r="K41" s="7" t="s">
        <v>26</v>
      </c>
      <c r="L41" s="7">
        <v>0</v>
      </c>
      <c r="N41" s="13" t="s">
        <v>15</v>
      </c>
      <c r="O41" s="7">
        <f>O9/5</f>
        <v>91</v>
      </c>
      <c r="Q41" s="7" t="s">
        <v>26</v>
      </c>
      <c r="R41" s="7">
        <v>251.5</v>
      </c>
      <c r="T41" s="13" t="s">
        <v>15</v>
      </c>
      <c r="U41" s="7">
        <f>U9/5</f>
        <v>159</v>
      </c>
      <c r="W41" s="7" t="s">
        <v>0</v>
      </c>
      <c r="X41" s="7">
        <v>150.30769230769232</v>
      </c>
      <c r="Z41" s="13" t="s">
        <v>15</v>
      </c>
      <c r="AA41" s="7">
        <f>AA9/5</f>
        <v>95.4</v>
      </c>
      <c r="AC41" s="7" t="s">
        <v>2</v>
      </c>
      <c r="AD41" s="7">
        <v>262.63636363636363</v>
      </c>
      <c r="AF41" s="13" t="s">
        <v>15</v>
      </c>
      <c r="AG41" s="7">
        <f>AG9/5</f>
        <v>55</v>
      </c>
      <c r="AI41" s="7" t="s">
        <v>15</v>
      </c>
      <c r="AJ41" s="7">
        <v>101.77777777777777</v>
      </c>
      <c r="AL41" s="13" t="s">
        <v>29</v>
      </c>
      <c r="AM41" s="7">
        <f>AM9/5</f>
        <v>200</v>
      </c>
      <c r="AO41" s="7" t="s">
        <v>29</v>
      </c>
      <c r="AP41" s="7">
        <v>76.92307692307692</v>
      </c>
    </row>
    <row r="42" spans="2:42" x14ac:dyDescent="0.25">
      <c r="B42" s="13" t="s">
        <v>2</v>
      </c>
      <c r="C42" s="7">
        <f t="shared" si="3"/>
        <v>510.25</v>
      </c>
      <c r="E42" s="7" t="s">
        <v>26</v>
      </c>
      <c r="F42" s="7">
        <v>1.0909090909090908</v>
      </c>
      <c r="H42" s="13" t="s">
        <v>28</v>
      </c>
      <c r="I42" s="7" t="e">
        <f>I10/5</f>
        <v>#REF!</v>
      </c>
      <c r="K42" s="7" t="s">
        <v>3</v>
      </c>
      <c r="L42" s="7">
        <v>0</v>
      </c>
      <c r="N42" s="13" t="s">
        <v>2</v>
      </c>
      <c r="O42" s="7">
        <f>O10/5</f>
        <v>522.20000000000005</v>
      </c>
      <c r="Q42" s="7" t="s">
        <v>26</v>
      </c>
      <c r="R42" s="7">
        <v>242.2</v>
      </c>
      <c r="T42" s="13" t="s">
        <v>2</v>
      </c>
      <c r="U42" s="7">
        <f>U10/5</f>
        <v>64</v>
      </c>
      <c r="W42" s="7" t="s">
        <v>27</v>
      </c>
      <c r="X42" s="7">
        <v>149.19999999999999</v>
      </c>
      <c r="Z42" s="13" t="s">
        <v>2</v>
      </c>
      <c r="AA42" s="7">
        <f>AA10/5</f>
        <v>331.4</v>
      </c>
      <c r="AC42" s="7" t="s">
        <v>3</v>
      </c>
      <c r="AD42" s="7">
        <v>253.33333333333334</v>
      </c>
      <c r="AF42" s="13" t="s">
        <v>2</v>
      </c>
      <c r="AG42" s="7">
        <f>AG10/5</f>
        <v>306.8</v>
      </c>
      <c r="AI42" s="7" t="s">
        <v>29</v>
      </c>
      <c r="AJ42" s="7">
        <v>95.875</v>
      </c>
      <c r="AL42" s="7" t="s">
        <v>28</v>
      </c>
      <c r="AM42" s="7">
        <f>AM10/5</f>
        <v>203.2</v>
      </c>
      <c r="AO42" s="7" t="s">
        <v>2</v>
      </c>
      <c r="AP42" s="7">
        <v>72.571428571428569</v>
      </c>
    </row>
    <row r="43" spans="2:42" x14ac:dyDescent="0.25">
      <c r="B43" s="13" t="s">
        <v>26</v>
      </c>
      <c r="C43" s="7">
        <f t="shared" ref="C43:C48" si="4">C7/5</f>
        <v>142.80000000000001</v>
      </c>
      <c r="E43" s="7" t="s">
        <v>26</v>
      </c>
      <c r="F43" s="7">
        <v>1</v>
      </c>
      <c r="H43" s="13" t="s">
        <v>27</v>
      </c>
      <c r="I43" s="7" t="e">
        <f>I11/5</f>
        <v>#REF!</v>
      </c>
      <c r="K43" s="15" t="s">
        <v>15</v>
      </c>
      <c r="L43" s="15">
        <v>0</v>
      </c>
      <c r="N43" s="13" t="s">
        <v>0</v>
      </c>
      <c r="O43" s="7">
        <f>O11/5</f>
        <v>484.4</v>
      </c>
      <c r="Q43" s="7" t="s">
        <v>2</v>
      </c>
      <c r="R43" s="7">
        <v>237.36363636363637</v>
      </c>
      <c r="T43" s="13" t="s">
        <v>0</v>
      </c>
      <c r="U43" s="7">
        <f>U11/5</f>
        <v>346</v>
      </c>
      <c r="W43" s="7" t="s">
        <v>2</v>
      </c>
      <c r="X43" s="7">
        <v>144.16666666666666</v>
      </c>
      <c r="Z43" s="13" t="s">
        <v>0</v>
      </c>
      <c r="AA43" s="7">
        <f>AA11/5</f>
        <v>187</v>
      </c>
      <c r="AC43" s="7" t="s">
        <v>15</v>
      </c>
      <c r="AD43" s="7">
        <v>240.75</v>
      </c>
      <c r="AF43" s="13" t="s">
        <v>29</v>
      </c>
      <c r="AG43" s="7">
        <f>AG11/5</f>
        <v>167.4</v>
      </c>
      <c r="AI43" s="7" t="s">
        <v>30</v>
      </c>
      <c r="AJ43" s="7">
        <v>93</v>
      </c>
      <c r="AL43" s="13" t="s">
        <v>0</v>
      </c>
      <c r="AM43" s="7">
        <f>AM11/5</f>
        <v>24.6</v>
      </c>
      <c r="AO43" s="7" t="s">
        <v>15</v>
      </c>
      <c r="AP43" s="7">
        <v>71.428571428571431</v>
      </c>
    </row>
    <row r="44" spans="2:42" x14ac:dyDescent="0.25">
      <c r="B44" s="13" t="s">
        <v>28</v>
      </c>
      <c r="C44" s="7">
        <f t="shared" si="4"/>
        <v>1430.8</v>
      </c>
      <c r="E44" s="7" t="s">
        <v>27</v>
      </c>
      <c r="F44" s="7">
        <v>1</v>
      </c>
      <c r="H44" s="13" t="s">
        <v>0</v>
      </c>
      <c r="I44" s="7" t="e">
        <f>I7/6</f>
        <v>#REF!</v>
      </c>
      <c r="K44" s="7" t="s">
        <v>2</v>
      </c>
      <c r="L44" s="7">
        <v>0</v>
      </c>
      <c r="N44" s="13" t="s">
        <v>26</v>
      </c>
      <c r="O44" s="7">
        <f>O7/6</f>
        <v>142.33333333333334</v>
      </c>
      <c r="Q44" s="7" t="s">
        <v>0</v>
      </c>
      <c r="R44" s="7">
        <v>232.15384615384616</v>
      </c>
      <c r="T44" s="13" t="s">
        <v>26</v>
      </c>
      <c r="U44" s="7">
        <f>U7/6</f>
        <v>325.66666666666669</v>
      </c>
      <c r="W44" s="7" t="s">
        <v>2</v>
      </c>
      <c r="X44" s="7">
        <v>139.57142857142858</v>
      </c>
      <c r="Z44" s="13" t="s">
        <v>26</v>
      </c>
      <c r="AA44" s="7">
        <f>AA7/6</f>
        <v>633.33333333333337</v>
      </c>
      <c r="AC44" s="7" t="s">
        <v>26</v>
      </c>
      <c r="AD44" s="7">
        <v>238.5</v>
      </c>
      <c r="AF44" s="7" t="s">
        <v>28</v>
      </c>
      <c r="AG44" s="7">
        <f>AG7/6</f>
        <v>152.66666666666666</v>
      </c>
      <c r="AI44" s="7" t="s">
        <v>27</v>
      </c>
      <c r="AJ44" s="7">
        <v>91.666666666666671</v>
      </c>
      <c r="AL44" s="13" t="s">
        <v>26</v>
      </c>
      <c r="AM44" s="7">
        <f>AM7/6</f>
        <v>57.666666666666664</v>
      </c>
      <c r="AO44" s="15" t="s">
        <v>2</v>
      </c>
      <c r="AP44" s="15">
        <v>71.2</v>
      </c>
    </row>
    <row r="45" spans="2:42" x14ac:dyDescent="0.25">
      <c r="B45" s="13" t="s">
        <v>15</v>
      </c>
      <c r="C45" s="7">
        <f t="shared" si="4"/>
        <v>7215.2</v>
      </c>
      <c r="E45" s="7" t="s">
        <v>2</v>
      </c>
      <c r="F45" s="7">
        <v>1</v>
      </c>
      <c r="H45" s="13" t="s">
        <v>26</v>
      </c>
      <c r="I45" s="7" t="e">
        <f>I8/6</f>
        <v>#REF!</v>
      </c>
      <c r="K45" s="7" t="s">
        <v>28</v>
      </c>
      <c r="L45" s="7">
        <v>0</v>
      </c>
      <c r="N45" s="13" t="s">
        <v>3</v>
      </c>
      <c r="O45" s="7">
        <f>O8/6</f>
        <v>503</v>
      </c>
      <c r="Q45" s="7" t="s">
        <v>26</v>
      </c>
      <c r="R45" s="7">
        <v>227.5</v>
      </c>
      <c r="T45" s="13" t="s">
        <v>3</v>
      </c>
      <c r="U45" s="7">
        <f>U8/6</f>
        <v>124.33333333333333</v>
      </c>
      <c r="W45" s="7" t="s">
        <v>15</v>
      </c>
      <c r="X45" s="7">
        <v>133.07692307692307</v>
      </c>
      <c r="Z45" s="13" t="s">
        <v>3</v>
      </c>
      <c r="AA45" s="7">
        <f>AA8/6</f>
        <v>481.5</v>
      </c>
      <c r="AC45" s="7" t="s">
        <v>26</v>
      </c>
      <c r="AD45" s="7">
        <v>237.5</v>
      </c>
      <c r="AF45" s="7" t="s">
        <v>30</v>
      </c>
      <c r="AG45" s="7">
        <f>AG8/6</f>
        <v>27.333333333333332</v>
      </c>
      <c r="AI45" s="7" t="s">
        <v>0</v>
      </c>
      <c r="AJ45" s="7">
        <v>91.6</v>
      </c>
      <c r="AL45" s="13" t="s">
        <v>3</v>
      </c>
      <c r="AM45" s="7">
        <f>AM8/6</f>
        <v>59.333333333333336</v>
      </c>
      <c r="AO45" s="15" t="s">
        <v>15</v>
      </c>
      <c r="AP45" s="15">
        <v>69.2</v>
      </c>
    </row>
    <row r="46" spans="2:42" x14ac:dyDescent="0.25">
      <c r="B46" s="13" t="s">
        <v>3</v>
      </c>
      <c r="C46" s="7">
        <f t="shared" si="4"/>
        <v>78</v>
      </c>
      <c r="E46" s="7" t="s">
        <v>1</v>
      </c>
      <c r="F46" s="7">
        <v>1</v>
      </c>
      <c r="H46" s="13" t="s">
        <v>3</v>
      </c>
      <c r="I46" s="7" t="e">
        <f>I9/6</f>
        <v>#REF!</v>
      </c>
      <c r="K46" s="7" t="s">
        <v>27</v>
      </c>
      <c r="L46" s="7">
        <v>0</v>
      </c>
      <c r="N46" s="13" t="s">
        <v>27</v>
      </c>
      <c r="O46" s="7">
        <f>O9/6</f>
        <v>75.833333333333329</v>
      </c>
      <c r="Q46" s="7" t="s">
        <v>0</v>
      </c>
      <c r="R46" s="7">
        <v>220.18181818181819</v>
      </c>
      <c r="T46" s="13" t="s">
        <v>27</v>
      </c>
      <c r="U46" s="7">
        <f>U9/6</f>
        <v>132.5</v>
      </c>
      <c r="W46" s="7" t="s">
        <v>27</v>
      </c>
      <c r="X46" s="7">
        <v>132.5</v>
      </c>
      <c r="Z46" s="13" t="s">
        <v>27</v>
      </c>
      <c r="AA46" s="7">
        <f>AA9/6</f>
        <v>79.5</v>
      </c>
      <c r="AC46" s="7" t="s">
        <v>27</v>
      </c>
      <c r="AD46" s="7">
        <v>236.71428571428572</v>
      </c>
      <c r="AF46" s="13" t="s">
        <v>0</v>
      </c>
      <c r="AG46" s="7">
        <f>AG9/6</f>
        <v>45.833333333333336</v>
      </c>
      <c r="AI46" s="7" t="s">
        <v>3</v>
      </c>
      <c r="AJ46" s="7">
        <v>90.235294117647058</v>
      </c>
      <c r="AL46" s="13" t="s">
        <v>27</v>
      </c>
      <c r="AM46" s="7">
        <f>AM9/6</f>
        <v>166.66666666666666</v>
      </c>
      <c r="AO46" s="7" t="s">
        <v>3</v>
      </c>
      <c r="AP46" s="7">
        <v>67.733333333333334</v>
      </c>
    </row>
    <row r="47" spans="2:42" x14ac:dyDescent="0.25">
      <c r="B47" s="13" t="s">
        <v>27</v>
      </c>
      <c r="C47" s="7">
        <f t="shared" si="4"/>
        <v>303.8</v>
      </c>
      <c r="E47" s="15" t="s">
        <v>15</v>
      </c>
      <c r="F47" s="15">
        <v>1</v>
      </c>
      <c r="H47" s="13" t="s">
        <v>15</v>
      </c>
      <c r="I47" s="7" t="e">
        <f>I10/6</f>
        <v>#REF!</v>
      </c>
      <c r="K47" s="15" t="s">
        <v>0</v>
      </c>
      <c r="L47" s="15">
        <v>0</v>
      </c>
      <c r="N47" s="13" t="s">
        <v>15</v>
      </c>
      <c r="O47" s="7">
        <f>O10/6</f>
        <v>435.16666666666669</v>
      </c>
      <c r="Q47" s="7" t="s">
        <v>27</v>
      </c>
      <c r="R47" s="7">
        <v>217.58333333333334</v>
      </c>
      <c r="T47" s="13" t="s">
        <v>15</v>
      </c>
      <c r="U47" s="7">
        <f>U10/6</f>
        <v>53.333333333333336</v>
      </c>
      <c r="W47" s="7" t="s">
        <v>15</v>
      </c>
      <c r="X47" s="7">
        <v>130.26666666666668</v>
      </c>
      <c r="Z47" s="13" t="s">
        <v>15</v>
      </c>
      <c r="AA47" s="7">
        <f>AA10/6</f>
        <v>276.16666666666669</v>
      </c>
      <c r="AC47" s="15" t="s">
        <v>26</v>
      </c>
      <c r="AD47" s="15">
        <v>233.75</v>
      </c>
      <c r="AF47" s="13" t="s">
        <v>26</v>
      </c>
      <c r="AG47" s="7">
        <f>AG10/6</f>
        <v>255.66666666666666</v>
      </c>
      <c r="AI47" s="7" t="s">
        <v>28</v>
      </c>
      <c r="AJ47" s="7">
        <v>85.222222222222229</v>
      </c>
      <c r="AL47" s="13" t="s">
        <v>15</v>
      </c>
      <c r="AM47" s="7">
        <f>AM10/6</f>
        <v>169.33333333333334</v>
      </c>
      <c r="AO47" s="7" t="s">
        <v>26</v>
      </c>
      <c r="AP47" s="7">
        <v>66.666666666666671</v>
      </c>
    </row>
    <row r="48" spans="2:42" x14ac:dyDescent="0.25">
      <c r="B48" s="13" t="s">
        <v>30</v>
      </c>
      <c r="C48" s="7">
        <f t="shared" si="4"/>
        <v>408.2</v>
      </c>
      <c r="E48" s="7" t="s">
        <v>0</v>
      </c>
      <c r="F48" s="7">
        <v>1</v>
      </c>
      <c r="H48" s="13" t="s">
        <v>15</v>
      </c>
      <c r="I48" s="7" t="e">
        <f>I11/6</f>
        <v>#REF!</v>
      </c>
      <c r="K48" s="7" t="s">
        <v>26</v>
      </c>
      <c r="L48" s="7">
        <v>0</v>
      </c>
      <c r="N48" s="13" t="s">
        <v>2</v>
      </c>
      <c r="O48" s="7">
        <f>O11/6</f>
        <v>403.66666666666669</v>
      </c>
      <c r="Q48" s="7" t="s">
        <v>2</v>
      </c>
      <c r="R48" s="7">
        <v>215.57142857142858</v>
      </c>
      <c r="T48" s="13" t="s">
        <v>2</v>
      </c>
      <c r="U48" s="7">
        <f>U11/6</f>
        <v>288.33333333333331</v>
      </c>
      <c r="W48" s="7" t="s">
        <v>3</v>
      </c>
      <c r="X48" s="7">
        <v>124.33333333333333</v>
      </c>
      <c r="Z48" s="13" t="s">
        <v>2</v>
      </c>
      <c r="AA48" s="7">
        <f>AA11/6</f>
        <v>155.83333333333334</v>
      </c>
      <c r="AC48" s="7" t="s">
        <v>0</v>
      </c>
      <c r="AD48" s="7">
        <v>223.52941176470588</v>
      </c>
      <c r="AF48" s="13" t="s">
        <v>3</v>
      </c>
      <c r="AG48" s="7">
        <f>AG11/6</f>
        <v>139.5</v>
      </c>
      <c r="AI48" s="7" t="s">
        <v>15</v>
      </c>
      <c r="AJ48" s="7">
        <v>83.7</v>
      </c>
      <c r="AL48" s="13" t="s">
        <v>2</v>
      </c>
      <c r="AM48" s="7">
        <f>AM11/6</f>
        <v>20.5</v>
      </c>
      <c r="AO48" s="7" t="s">
        <v>28</v>
      </c>
      <c r="AP48" s="7">
        <v>63.5</v>
      </c>
    </row>
    <row r="49" spans="2:42" x14ac:dyDescent="0.25">
      <c r="B49" s="13" t="s">
        <v>0</v>
      </c>
      <c r="C49" s="7">
        <f t="shared" ref="C49:C54" si="5">C7/6</f>
        <v>119</v>
      </c>
      <c r="E49" s="7" t="s">
        <v>27</v>
      </c>
      <c r="F49" s="7">
        <v>0.92307692307692313</v>
      </c>
      <c r="H49" s="13" t="s">
        <v>2</v>
      </c>
      <c r="I49" s="7" t="e">
        <f>I7/7</f>
        <v>#REF!</v>
      </c>
      <c r="K49" s="7" t="s">
        <v>3</v>
      </c>
      <c r="L49" s="7">
        <v>0</v>
      </c>
      <c r="N49" s="13" t="s">
        <v>0</v>
      </c>
      <c r="O49" s="7">
        <f>O7/7</f>
        <v>122</v>
      </c>
      <c r="Q49" s="15" t="s">
        <v>27</v>
      </c>
      <c r="R49" s="15">
        <v>213.5</v>
      </c>
      <c r="T49" s="13" t="s">
        <v>0</v>
      </c>
      <c r="U49" s="7">
        <f>U7/7</f>
        <v>279.14285714285717</v>
      </c>
      <c r="W49" s="7" t="s">
        <v>27</v>
      </c>
      <c r="X49" s="7">
        <v>123.57142857142857</v>
      </c>
      <c r="Z49" s="13" t="s">
        <v>0</v>
      </c>
      <c r="AA49" s="7">
        <f>AA7/7</f>
        <v>542.85714285714289</v>
      </c>
      <c r="AC49" s="7" t="s">
        <v>27</v>
      </c>
      <c r="AD49" s="7">
        <v>222.23076923076923</v>
      </c>
      <c r="AF49" s="13" t="s">
        <v>27</v>
      </c>
      <c r="AG49" s="7">
        <f>AG7/7</f>
        <v>130.85714285714286</v>
      </c>
      <c r="AI49" s="7" t="s">
        <v>2</v>
      </c>
      <c r="AJ49" s="7">
        <v>83.272727272727266</v>
      </c>
      <c r="AL49" s="13" t="s">
        <v>29</v>
      </c>
      <c r="AM49" s="7">
        <f>AM7/7</f>
        <v>49.428571428571431</v>
      </c>
      <c r="AO49" s="7" t="s">
        <v>29</v>
      </c>
      <c r="AP49" s="7">
        <v>62.5</v>
      </c>
    </row>
    <row r="50" spans="2:42" x14ac:dyDescent="0.25">
      <c r="B50" s="13" t="s">
        <v>1</v>
      </c>
      <c r="C50" s="7">
        <f t="shared" si="5"/>
        <v>1192.3333333333333</v>
      </c>
      <c r="E50" s="7" t="s">
        <v>2</v>
      </c>
      <c r="F50" s="7">
        <v>0.90909090909090906</v>
      </c>
      <c r="H50" s="13" t="s">
        <v>28</v>
      </c>
      <c r="I50" s="7" t="e">
        <f>I8/7</f>
        <v>#REF!</v>
      </c>
      <c r="K50" s="7" t="s">
        <v>15</v>
      </c>
      <c r="L50" s="7">
        <v>0</v>
      </c>
      <c r="N50" s="13" t="s">
        <v>26</v>
      </c>
      <c r="O50" s="7">
        <f>O8/7</f>
        <v>431.14285714285717</v>
      </c>
      <c r="Q50" s="15" t="s">
        <v>15</v>
      </c>
      <c r="R50" s="15">
        <v>201.83333333333334</v>
      </c>
      <c r="T50" s="13" t="s">
        <v>26</v>
      </c>
      <c r="U50" s="7">
        <f>U8/7</f>
        <v>106.57142857142857</v>
      </c>
      <c r="W50" s="7" t="s">
        <v>27</v>
      </c>
      <c r="X50" s="7">
        <v>122.125</v>
      </c>
      <c r="Z50" s="13" t="s">
        <v>26</v>
      </c>
      <c r="AA50" s="7">
        <f>AA8/7</f>
        <v>412.71428571428572</v>
      </c>
      <c r="AC50" s="7" t="s">
        <v>2</v>
      </c>
      <c r="AD50" s="7">
        <v>211.11111111111111</v>
      </c>
      <c r="AF50" s="13" t="s">
        <v>15</v>
      </c>
      <c r="AG50" s="7">
        <f>AG8/7</f>
        <v>23.428571428571427</v>
      </c>
      <c r="AI50" s="7" t="s">
        <v>29</v>
      </c>
      <c r="AJ50" s="7">
        <v>82</v>
      </c>
      <c r="AL50" s="7" t="s">
        <v>28</v>
      </c>
      <c r="AM50" s="7">
        <f>AM8/7</f>
        <v>50.857142857142854</v>
      </c>
      <c r="AO50" s="7" t="s">
        <v>26</v>
      </c>
      <c r="AP50" s="7">
        <v>61.5</v>
      </c>
    </row>
    <row r="51" spans="2:42" x14ac:dyDescent="0.25">
      <c r="B51" s="13" t="s">
        <v>2</v>
      </c>
      <c r="C51" s="7">
        <f t="shared" si="5"/>
        <v>6012.666666666667</v>
      </c>
      <c r="E51" s="7" t="s">
        <v>27</v>
      </c>
      <c r="F51" s="7">
        <v>0.88888888888888884</v>
      </c>
      <c r="H51" s="13" t="s">
        <v>27</v>
      </c>
      <c r="I51" s="7" t="e">
        <f>I9/7</f>
        <v>#REF!</v>
      </c>
      <c r="K51" s="7" t="s">
        <v>2</v>
      </c>
      <c r="L51" s="7">
        <v>0</v>
      </c>
      <c r="N51" s="13" t="s">
        <v>3</v>
      </c>
      <c r="O51" s="7">
        <f>O9/7</f>
        <v>65</v>
      </c>
      <c r="Q51" s="7" t="s">
        <v>15</v>
      </c>
      <c r="R51" s="7">
        <v>201.2</v>
      </c>
      <c r="T51" s="13" t="s">
        <v>3</v>
      </c>
      <c r="U51" s="7">
        <f>U9/7</f>
        <v>113.57142857142857</v>
      </c>
      <c r="W51" s="7" t="s">
        <v>3</v>
      </c>
      <c r="X51" s="7">
        <v>115.33333333333333</v>
      </c>
      <c r="Z51" s="13" t="s">
        <v>3</v>
      </c>
      <c r="AA51" s="7">
        <f>AA9/7</f>
        <v>68.142857142857139</v>
      </c>
      <c r="AC51" s="7" t="s">
        <v>15</v>
      </c>
      <c r="AD51" s="7">
        <v>207.125</v>
      </c>
      <c r="AF51" s="13" t="s">
        <v>2</v>
      </c>
      <c r="AG51" s="7">
        <f>AG9/7</f>
        <v>39.285714285714285</v>
      </c>
      <c r="AI51" s="7" t="s">
        <v>27</v>
      </c>
      <c r="AJ51" s="7">
        <v>80.736842105263165</v>
      </c>
      <c r="AL51" s="13" t="s">
        <v>0</v>
      </c>
      <c r="AM51" s="7">
        <f>AM9/7</f>
        <v>142.85714285714286</v>
      </c>
      <c r="AO51" s="7" t="s">
        <v>15</v>
      </c>
      <c r="AP51" s="7">
        <v>59.764705882352942</v>
      </c>
    </row>
    <row r="52" spans="2:42" x14ac:dyDescent="0.25">
      <c r="B52" s="13" t="s">
        <v>26</v>
      </c>
      <c r="C52" s="7">
        <f t="shared" si="5"/>
        <v>65</v>
      </c>
      <c r="E52" s="7" t="s">
        <v>30</v>
      </c>
      <c r="F52" s="7">
        <v>0.8571428571428571</v>
      </c>
      <c r="H52" s="13" t="s">
        <v>0</v>
      </c>
      <c r="I52" s="7" t="e">
        <f>I10/7</f>
        <v>#REF!</v>
      </c>
      <c r="K52" s="7" t="s">
        <v>28</v>
      </c>
      <c r="L52" s="7">
        <v>0</v>
      </c>
      <c r="N52" s="13" t="s">
        <v>27</v>
      </c>
      <c r="O52" s="7">
        <f>O10/7</f>
        <v>373</v>
      </c>
      <c r="Q52" s="7" t="s">
        <v>3</v>
      </c>
      <c r="R52" s="7">
        <v>200.84615384615384</v>
      </c>
      <c r="T52" s="13" t="s">
        <v>27</v>
      </c>
      <c r="U52" s="7">
        <f>U10/7</f>
        <v>45.714285714285715</v>
      </c>
      <c r="W52" s="7" t="s">
        <v>3</v>
      </c>
      <c r="X52" s="7">
        <v>114.94117647058823</v>
      </c>
      <c r="Z52" s="13" t="s">
        <v>27</v>
      </c>
      <c r="AA52" s="7">
        <f>AA10/7</f>
        <v>236.71428571428572</v>
      </c>
      <c r="AC52" s="7" t="s">
        <v>3</v>
      </c>
      <c r="AD52" s="7">
        <v>206.35714285714286</v>
      </c>
      <c r="AF52" s="13" t="s">
        <v>29</v>
      </c>
      <c r="AG52" s="7">
        <f>AG10/7</f>
        <v>219.14285714285714</v>
      </c>
      <c r="AI52" s="7" t="s">
        <v>30</v>
      </c>
      <c r="AJ52" s="7">
        <v>76.7</v>
      </c>
      <c r="AL52" s="13" t="s">
        <v>26</v>
      </c>
      <c r="AM52" s="7">
        <f>AM10/7</f>
        <v>145.14285714285714</v>
      </c>
      <c r="AO52" s="7" t="s">
        <v>3</v>
      </c>
      <c r="AP52" s="7">
        <v>59.333333333333336</v>
      </c>
    </row>
    <row r="53" spans="2:42" x14ac:dyDescent="0.25">
      <c r="B53" s="13" t="s">
        <v>28</v>
      </c>
      <c r="C53" s="7">
        <f t="shared" si="5"/>
        <v>253.16666666666666</v>
      </c>
      <c r="E53" s="7" t="s">
        <v>28</v>
      </c>
      <c r="F53" s="7">
        <v>0.8571428571428571</v>
      </c>
      <c r="H53" s="13" t="s">
        <v>26</v>
      </c>
      <c r="I53" s="7" t="e">
        <f>I11/7</f>
        <v>#REF!</v>
      </c>
      <c r="K53" s="7" t="s">
        <v>27</v>
      </c>
      <c r="L53" s="7">
        <v>0</v>
      </c>
      <c r="N53" s="13" t="s">
        <v>15</v>
      </c>
      <c r="O53" s="7">
        <f>O11/7</f>
        <v>346</v>
      </c>
      <c r="Q53" s="7" t="s">
        <v>27</v>
      </c>
      <c r="R53" s="7">
        <v>188.625</v>
      </c>
      <c r="T53" s="13" t="s">
        <v>15</v>
      </c>
      <c r="U53" s="7">
        <f>U11/7</f>
        <v>247.14285714285714</v>
      </c>
      <c r="W53" s="7" t="s">
        <v>3</v>
      </c>
      <c r="X53" s="7">
        <v>113.57142857142857</v>
      </c>
      <c r="Z53" s="13" t="s">
        <v>0</v>
      </c>
      <c r="AA53" s="7">
        <f>AA11/7</f>
        <v>133.57142857142858</v>
      </c>
      <c r="AC53" s="7" t="s">
        <v>15</v>
      </c>
      <c r="AD53" s="7">
        <v>200</v>
      </c>
      <c r="AF53" s="7" t="s">
        <v>28</v>
      </c>
      <c r="AG53" s="7">
        <f>AG11/7</f>
        <v>119.57142857142857</v>
      </c>
      <c r="AI53" s="15" t="s">
        <v>26</v>
      </c>
      <c r="AJ53" s="15">
        <v>76.333333333333329</v>
      </c>
      <c r="AL53" s="13" t="s">
        <v>3</v>
      </c>
      <c r="AM53" s="7">
        <f>AM11/7</f>
        <v>17.571428571428573</v>
      </c>
      <c r="AO53" s="7" t="s">
        <v>27</v>
      </c>
      <c r="AP53" s="7">
        <v>58.823529411764703</v>
      </c>
    </row>
    <row r="54" spans="2:42" x14ac:dyDescent="0.25">
      <c r="B54" s="13" t="s">
        <v>15</v>
      </c>
      <c r="C54" s="7">
        <f t="shared" si="5"/>
        <v>340.16666666666669</v>
      </c>
      <c r="E54" s="7" t="s">
        <v>30</v>
      </c>
      <c r="F54" s="7">
        <v>0.83333333333333337</v>
      </c>
      <c r="H54" s="13" t="s">
        <v>3</v>
      </c>
      <c r="I54" s="7" t="e">
        <f>I7/8</f>
        <v>#REF!</v>
      </c>
      <c r="K54" s="7" t="s">
        <v>0</v>
      </c>
      <c r="L54" s="7">
        <v>0</v>
      </c>
      <c r="N54" s="13" t="s">
        <v>2</v>
      </c>
      <c r="O54" s="7">
        <f>O7/8</f>
        <v>106.75</v>
      </c>
      <c r="Q54" s="7" t="s">
        <v>26</v>
      </c>
      <c r="R54" s="7">
        <v>186.5</v>
      </c>
      <c r="T54" s="13" t="s">
        <v>2</v>
      </c>
      <c r="U54" s="7">
        <f>U7/8</f>
        <v>244.25</v>
      </c>
      <c r="W54" s="7" t="s">
        <v>26</v>
      </c>
      <c r="X54" s="7">
        <v>108.55555555555556</v>
      </c>
      <c r="Z54" s="13" t="s">
        <v>26</v>
      </c>
      <c r="AA54" s="7">
        <f>AA7/8</f>
        <v>475</v>
      </c>
      <c r="AC54" s="7" t="s">
        <v>27</v>
      </c>
      <c r="AD54" s="7">
        <v>192.6</v>
      </c>
      <c r="AF54" s="7" t="s">
        <v>30</v>
      </c>
      <c r="AG54" s="7">
        <f>AG7/8</f>
        <v>114.5</v>
      </c>
      <c r="AI54" s="7" t="s">
        <v>0</v>
      </c>
      <c r="AJ54" s="7">
        <v>76.090909090909093</v>
      </c>
      <c r="AL54" s="13" t="s">
        <v>27</v>
      </c>
      <c r="AM54" s="7">
        <f>AM7/8</f>
        <v>43.25</v>
      </c>
      <c r="AO54" s="7" t="s">
        <v>26</v>
      </c>
      <c r="AP54" s="7">
        <v>57.666666666666664</v>
      </c>
    </row>
    <row r="55" spans="2:42" x14ac:dyDescent="0.25">
      <c r="B55" s="13" t="s">
        <v>3</v>
      </c>
      <c r="C55" s="7">
        <f t="shared" ref="C55:C60" si="6">C7/7</f>
        <v>102</v>
      </c>
      <c r="E55" s="7" t="s">
        <v>28</v>
      </c>
      <c r="F55" s="7">
        <v>0.8</v>
      </c>
      <c r="H55" s="13" t="s">
        <v>15</v>
      </c>
      <c r="I55" s="7" t="e">
        <f>I8/8</f>
        <v>#REF!</v>
      </c>
      <c r="K55" s="7" t="s">
        <v>26</v>
      </c>
      <c r="L55" s="7">
        <v>0</v>
      </c>
      <c r="N55" s="13" t="s">
        <v>0</v>
      </c>
      <c r="O55" s="7">
        <f>O8/8</f>
        <v>377.25</v>
      </c>
      <c r="Q55" s="7" t="s">
        <v>27</v>
      </c>
      <c r="R55" s="7">
        <v>186.30769230769232</v>
      </c>
      <c r="T55" s="13" t="s">
        <v>0</v>
      </c>
      <c r="U55" s="7">
        <f>U8/8</f>
        <v>93.25</v>
      </c>
      <c r="W55" s="7" t="s">
        <v>26</v>
      </c>
      <c r="X55" s="7">
        <v>108.125</v>
      </c>
      <c r="Z55" s="13" t="s">
        <v>3</v>
      </c>
      <c r="AA55" s="7">
        <f>AA8/8</f>
        <v>361.125</v>
      </c>
      <c r="AC55" s="7" t="s">
        <v>27</v>
      </c>
      <c r="AD55" s="7">
        <v>190</v>
      </c>
      <c r="AF55" s="13" t="s">
        <v>0</v>
      </c>
      <c r="AG55" s="7">
        <f>AG8/8</f>
        <v>20.5</v>
      </c>
      <c r="AI55" s="7" t="s">
        <v>15</v>
      </c>
      <c r="AJ55" s="7">
        <v>73.047619047619051</v>
      </c>
      <c r="AL55" s="13" t="s">
        <v>15</v>
      </c>
      <c r="AM55" s="7">
        <f>AM8/8</f>
        <v>44.5</v>
      </c>
      <c r="AO55" s="7" t="s">
        <v>26</v>
      </c>
      <c r="AP55" s="7">
        <v>56.444444444444443</v>
      </c>
    </row>
    <row r="56" spans="2:42" x14ac:dyDescent="0.25">
      <c r="B56" s="13" t="s">
        <v>27</v>
      </c>
      <c r="C56" s="7">
        <f t="shared" si="6"/>
        <v>1022</v>
      </c>
      <c r="E56" s="7" t="s">
        <v>28</v>
      </c>
      <c r="F56" s="7">
        <v>0.8</v>
      </c>
      <c r="H56" s="13" t="s">
        <v>2</v>
      </c>
      <c r="I56" s="7" t="e">
        <f>I9/8</f>
        <v>#REF!</v>
      </c>
      <c r="K56" s="7" t="s">
        <v>3</v>
      </c>
      <c r="L56" s="7">
        <v>0</v>
      </c>
      <c r="N56" s="13" t="s">
        <v>26</v>
      </c>
      <c r="O56" s="7">
        <f>O9/8</f>
        <v>56.875</v>
      </c>
      <c r="Q56" s="7" t="s">
        <v>3</v>
      </c>
      <c r="R56" s="7">
        <v>177.52941176470588</v>
      </c>
      <c r="T56" s="13" t="s">
        <v>26</v>
      </c>
      <c r="U56" s="7">
        <f>U9/8</f>
        <v>99.375</v>
      </c>
      <c r="W56" s="7" t="s">
        <v>26</v>
      </c>
      <c r="X56" s="7">
        <v>106.66666666666667</v>
      </c>
      <c r="Z56" s="13" t="s">
        <v>27</v>
      </c>
      <c r="AA56" s="7">
        <f>AA9/8</f>
        <v>59.625</v>
      </c>
      <c r="AC56" s="7" t="s">
        <v>0</v>
      </c>
      <c r="AD56" s="7">
        <v>187</v>
      </c>
      <c r="AF56" s="13" t="s">
        <v>26</v>
      </c>
      <c r="AG56" s="7">
        <f>AG9/8</f>
        <v>34.375</v>
      </c>
      <c r="AI56" s="7" t="s">
        <v>29</v>
      </c>
      <c r="AJ56" s="7">
        <v>70.461538461538467</v>
      </c>
      <c r="AL56" s="13" t="s">
        <v>2</v>
      </c>
      <c r="AM56" s="7">
        <f>AM9/8</f>
        <v>125</v>
      </c>
      <c r="AO56" s="7" t="s">
        <v>0</v>
      </c>
      <c r="AP56" s="7">
        <v>55.555555555555557</v>
      </c>
    </row>
    <row r="57" spans="2:42" x14ac:dyDescent="0.25">
      <c r="B57" s="13" t="s">
        <v>30</v>
      </c>
      <c r="C57" s="7">
        <f t="shared" si="6"/>
        <v>5153.7142857142853</v>
      </c>
      <c r="E57" s="7" t="s">
        <v>3</v>
      </c>
      <c r="F57" s="7">
        <v>0.76923076923076927</v>
      </c>
      <c r="H57" s="13" t="s">
        <v>28</v>
      </c>
      <c r="I57" s="7" t="e">
        <f>I10/8</f>
        <v>#REF!</v>
      </c>
      <c r="K57" s="7" t="s">
        <v>15</v>
      </c>
      <c r="L57" s="7">
        <v>0</v>
      </c>
      <c r="N57" s="13" t="s">
        <v>3</v>
      </c>
      <c r="O57" s="7">
        <f>O10/8</f>
        <v>326.375</v>
      </c>
      <c r="Q57" s="7" t="s">
        <v>0</v>
      </c>
      <c r="R57" s="7">
        <v>174.06666666666666</v>
      </c>
      <c r="T57" s="13" t="s">
        <v>3</v>
      </c>
      <c r="U57" s="7">
        <f>U10/8</f>
        <v>40</v>
      </c>
      <c r="W57" s="15" t="s">
        <v>26</v>
      </c>
      <c r="X57" s="15">
        <v>106.57142857142857</v>
      </c>
      <c r="Z57" s="13" t="s">
        <v>15</v>
      </c>
      <c r="AA57" s="7">
        <f>AA10/8</f>
        <v>207.125</v>
      </c>
      <c r="AC57" s="7" t="s">
        <v>27</v>
      </c>
      <c r="AD57" s="7">
        <v>184.11111111111111</v>
      </c>
      <c r="AF57" s="13" t="s">
        <v>3</v>
      </c>
      <c r="AG57" s="7">
        <f>AG10/8</f>
        <v>191.75</v>
      </c>
      <c r="AI57" s="7" t="s">
        <v>2</v>
      </c>
      <c r="AJ57" s="7">
        <v>69.75</v>
      </c>
      <c r="AL57" s="13" t="s">
        <v>29</v>
      </c>
      <c r="AM57" s="7">
        <f>AM10/8</f>
        <v>127</v>
      </c>
      <c r="AO57" s="7" t="s">
        <v>29</v>
      </c>
      <c r="AP57" s="7">
        <v>53.473684210526315</v>
      </c>
    </row>
    <row r="58" spans="2:42" x14ac:dyDescent="0.25">
      <c r="B58" s="13" t="s">
        <v>0</v>
      </c>
      <c r="C58" s="7">
        <f t="shared" si="6"/>
        <v>55.714285714285715</v>
      </c>
      <c r="E58" s="7" t="s">
        <v>0</v>
      </c>
      <c r="F58" s="7">
        <v>0.75</v>
      </c>
      <c r="H58" s="13" t="s">
        <v>27</v>
      </c>
      <c r="I58" s="7" t="e">
        <f>I11/8</f>
        <v>#REF!</v>
      </c>
      <c r="K58" s="15" t="s">
        <v>2</v>
      </c>
      <c r="L58" s="15">
        <v>0</v>
      </c>
      <c r="N58" s="13" t="s">
        <v>27</v>
      </c>
      <c r="O58" s="7">
        <f>O11/8</f>
        <v>302.75</v>
      </c>
      <c r="Q58" s="7" t="s">
        <v>3</v>
      </c>
      <c r="R58" s="7">
        <v>173</v>
      </c>
      <c r="T58" s="13" t="s">
        <v>27</v>
      </c>
      <c r="U58" s="7">
        <f>U11/8</f>
        <v>216.25</v>
      </c>
      <c r="W58" s="7" t="s">
        <v>0</v>
      </c>
      <c r="X58" s="7">
        <v>102.84210526315789</v>
      </c>
      <c r="Z58" s="13" t="s">
        <v>2</v>
      </c>
      <c r="AA58" s="7">
        <f>AA11/8</f>
        <v>116.875</v>
      </c>
      <c r="AC58" s="7" t="s">
        <v>0</v>
      </c>
      <c r="AD58" s="7">
        <v>180.95238095238096</v>
      </c>
      <c r="AF58" s="13" t="s">
        <v>27</v>
      </c>
      <c r="AG58" s="7">
        <f>AG11/8</f>
        <v>104.625</v>
      </c>
      <c r="AI58" s="7" t="s">
        <v>0</v>
      </c>
      <c r="AJ58" s="7">
        <v>69.727272727272734</v>
      </c>
      <c r="AL58" s="7" t="s">
        <v>28</v>
      </c>
      <c r="AM58" s="7">
        <f>AM11/8</f>
        <v>15.375</v>
      </c>
      <c r="AO58" s="7" t="s">
        <v>2</v>
      </c>
      <c r="AP58" s="7">
        <v>52.631578947368418</v>
      </c>
    </row>
    <row r="59" spans="2:42" x14ac:dyDescent="0.25">
      <c r="B59" s="13" t="s">
        <v>1</v>
      </c>
      <c r="C59" s="7">
        <f t="shared" si="6"/>
        <v>217</v>
      </c>
      <c r="E59" s="7" t="s">
        <v>1</v>
      </c>
      <c r="F59" s="7">
        <v>0.72727272727272729</v>
      </c>
      <c r="H59" s="13" t="s">
        <v>0</v>
      </c>
      <c r="I59" s="7" t="e">
        <f>I7/9</f>
        <v>#REF!</v>
      </c>
      <c r="K59" s="15" t="s">
        <v>28</v>
      </c>
      <c r="L59" s="15">
        <v>0</v>
      </c>
      <c r="N59" s="13" t="s">
        <v>15</v>
      </c>
      <c r="O59" s="7">
        <f>O7/9</f>
        <v>94.888888888888886</v>
      </c>
      <c r="Q59" s="7" t="s">
        <v>3</v>
      </c>
      <c r="R59" s="7">
        <v>170.8</v>
      </c>
      <c r="T59" s="13" t="s">
        <v>15</v>
      </c>
      <c r="U59" s="7">
        <f>U7/9</f>
        <v>217.11111111111111</v>
      </c>
      <c r="W59" s="7" t="s">
        <v>0</v>
      </c>
      <c r="X59" s="7">
        <v>101.76470588235294</v>
      </c>
      <c r="Z59" s="13" t="s">
        <v>0</v>
      </c>
      <c r="AA59" s="7">
        <f>AA7/9</f>
        <v>422.22222222222223</v>
      </c>
      <c r="AC59" s="7" t="s">
        <v>3</v>
      </c>
      <c r="AD59" s="7">
        <v>180.5625</v>
      </c>
      <c r="AF59" s="13" t="s">
        <v>15</v>
      </c>
      <c r="AG59" s="7">
        <f>AG7/9</f>
        <v>101.77777777777777</v>
      </c>
      <c r="AI59" s="15" t="s">
        <v>30</v>
      </c>
      <c r="AJ59" s="15">
        <v>68.75</v>
      </c>
      <c r="AL59" s="13" t="s">
        <v>0</v>
      </c>
      <c r="AM59" s="7">
        <f>AM7/9</f>
        <v>38.444444444444443</v>
      </c>
      <c r="AO59" s="7" t="s">
        <v>28</v>
      </c>
      <c r="AP59" s="7">
        <v>50.857142857142854</v>
      </c>
    </row>
    <row r="60" spans="2:42" x14ac:dyDescent="0.25">
      <c r="B60" s="13" t="s">
        <v>3</v>
      </c>
      <c r="C60" s="7">
        <f t="shared" si="6"/>
        <v>291.57142857142856</v>
      </c>
      <c r="E60" s="7" t="s">
        <v>26</v>
      </c>
      <c r="F60" s="7">
        <v>0.7142857142857143</v>
      </c>
      <c r="H60" s="13" t="s">
        <v>26</v>
      </c>
      <c r="I60" s="7" t="e">
        <f>I8/9</f>
        <v>#REF!</v>
      </c>
      <c r="K60" s="7" t="s">
        <v>27</v>
      </c>
      <c r="L60" s="7">
        <v>0</v>
      </c>
      <c r="N60" s="13" t="s">
        <v>2</v>
      </c>
      <c r="O60" s="7">
        <f>O8/9</f>
        <v>335.33333333333331</v>
      </c>
      <c r="Q60" s="7" t="s">
        <v>26</v>
      </c>
      <c r="R60" s="7">
        <v>167.66666666666666</v>
      </c>
      <c r="T60" s="13" t="s">
        <v>2</v>
      </c>
      <c r="U60" s="7">
        <f>U8/9</f>
        <v>82.888888888888886</v>
      </c>
      <c r="W60" s="7" t="s">
        <v>26</v>
      </c>
      <c r="X60" s="7">
        <v>99.375</v>
      </c>
      <c r="Z60" s="13" t="s">
        <v>26</v>
      </c>
      <c r="AA60" s="7">
        <f>AA8/9</f>
        <v>321</v>
      </c>
      <c r="AC60" s="7" t="s">
        <v>2</v>
      </c>
      <c r="AD60" s="7">
        <v>172.72727272727272</v>
      </c>
      <c r="AF60" s="13" t="s">
        <v>2</v>
      </c>
      <c r="AG60" s="7">
        <f>AG8/9</f>
        <v>18.222222222222221</v>
      </c>
      <c r="AI60" s="7" t="s">
        <v>2</v>
      </c>
      <c r="AJ60" s="7">
        <v>66.695652173913047</v>
      </c>
      <c r="AL60" s="13" t="s">
        <v>26</v>
      </c>
      <c r="AM60" s="7">
        <f>AM8/9</f>
        <v>39.555555555555557</v>
      </c>
      <c r="AO60" s="7" t="s">
        <v>27</v>
      </c>
      <c r="AP60" s="7">
        <v>50.8</v>
      </c>
    </row>
    <row r="61" spans="2:42" x14ac:dyDescent="0.25">
      <c r="B61" s="13" t="s">
        <v>27</v>
      </c>
      <c r="C61" s="7">
        <f t="shared" ref="C61:C66" si="7">C7/8</f>
        <v>89.25</v>
      </c>
      <c r="E61" s="15" t="s">
        <v>0</v>
      </c>
      <c r="F61" s="15">
        <v>0.66666666666666663</v>
      </c>
      <c r="H61" s="13" t="s">
        <v>3</v>
      </c>
      <c r="I61" s="7" t="e">
        <f>I9/9</f>
        <v>#REF!</v>
      </c>
      <c r="K61" s="7" t="s">
        <v>0</v>
      </c>
      <c r="L61" s="7">
        <v>0</v>
      </c>
      <c r="N61" s="13" t="s">
        <v>0</v>
      </c>
      <c r="O61" s="7">
        <f>O9/9</f>
        <v>50.555555555555557</v>
      </c>
      <c r="Q61" s="7" t="s">
        <v>2</v>
      </c>
      <c r="R61" s="7">
        <v>163.1875</v>
      </c>
      <c r="T61" s="13" t="s">
        <v>0</v>
      </c>
      <c r="U61" s="7">
        <f>U9/9</f>
        <v>88.333333333333329</v>
      </c>
      <c r="W61" s="7" t="s">
        <v>2</v>
      </c>
      <c r="X61" s="7">
        <v>97.7</v>
      </c>
      <c r="Z61" s="13" t="s">
        <v>3</v>
      </c>
      <c r="AA61" s="7">
        <f>AA9/9</f>
        <v>53</v>
      </c>
      <c r="AC61" s="7" t="s">
        <v>26</v>
      </c>
      <c r="AD61" s="7">
        <v>169.94117647058823</v>
      </c>
      <c r="AF61" s="13" t="s">
        <v>29</v>
      </c>
      <c r="AG61" s="7">
        <f>AG9/9</f>
        <v>30.555555555555557</v>
      </c>
      <c r="AI61" s="7" t="s">
        <v>3</v>
      </c>
      <c r="AJ61" s="7">
        <v>65.428571428571431</v>
      </c>
      <c r="AL61" s="13" t="s">
        <v>3</v>
      </c>
      <c r="AM61" s="7">
        <f>AM9/9</f>
        <v>111.11111111111111</v>
      </c>
      <c r="AO61" s="7" t="s">
        <v>3</v>
      </c>
      <c r="AP61" s="7">
        <v>50</v>
      </c>
    </row>
    <row r="62" spans="2:42" x14ac:dyDescent="0.25">
      <c r="B62" s="13" t="s">
        <v>30</v>
      </c>
      <c r="C62" s="7">
        <f t="shared" si="7"/>
        <v>894.25</v>
      </c>
      <c r="E62" s="7" t="s">
        <v>1</v>
      </c>
      <c r="F62" s="7">
        <v>0.66666666666666663</v>
      </c>
      <c r="H62" s="13" t="s">
        <v>15</v>
      </c>
      <c r="I62" s="7" t="e">
        <f>I10/9</f>
        <v>#REF!</v>
      </c>
      <c r="K62" s="7" t="s">
        <v>26</v>
      </c>
      <c r="L62" s="7">
        <v>0</v>
      </c>
      <c r="N62" s="13" t="s">
        <v>26</v>
      </c>
      <c r="O62" s="7">
        <f>O10/9</f>
        <v>290.11111111111109</v>
      </c>
      <c r="Q62" s="7" t="s">
        <v>26</v>
      </c>
      <c r="R62" s="7">
        <v>161.46666666666667</v>
      </c>
      <c r="T62" s="13" t="s">
        <v>26</v>
      </c>
      <c r="U62" s="7">
        <f>U10/9</f>
        <v>35.555555555555557</v>
      </c>
      <c r="W62" s="7" t="s">
        <v>2</v>
      </c>
      <c r="X62" s="7">
        <v>96.111111111111114</v>
      </c>
      <c r="Z62" s="13" t="s">
        <v>27</v>
      </c>
      <c r="AA62" s="7">
        <f>AA10/9</f>
        <v>184.11111111111111</v>
      </c>
      <c r="AC62" s="7" t="s">
        <v>3</v>
      </c>
      <c r="AD62" s="7">
        <v>165.7</v>
      </c>
      <c r="AF62" s="7" t="s">
        <v>28</v>
      </c>
      <c r="AG62" s="7">
        <f>AG10/9</f>
        <v>170.44444444444446</v>
      </c>
      <c r="AI62" s="15" t="s">
        <v>26</v>
      </c>
      <c r="AJ62" s="15">
        <v>64.384615384615387</v>
      </c>
      <c r="AL62" s="13" t="s">
        <v>27</v>
      </c>
      <c r="AM62" s="7">
        <f>AM10/9</f>
        <v>112.88888888888889</v>
      </c>
      <c r="AO62" s="7" t="s">
        <v>29</v>
      </c>
      <c r="AP62" s="7">
        <v>49.428571428571431</v>
      </c>
    </row>
    <row r="63" spans="2:42" x14ac:dyDescent="0.25">
      <c r="B63" s="13" t="s">
        <v>0</v>
      </c>
      <c r="C63" s="7">
        <f t="shared" si="7"/>
        <v>4509.5</v>
      </c>
      <c r="E63" s="7" t="s">
        <v>3</v>
      </c>
      <c r="F63" s="7">
        <v>0.66666666666666663</v>
      </c>
      <c r="H63" s="13" t="s">
        <v>2</v>
      </c>
      <c r="I63" s="7" t="e">
        <f>I11/9</f>
        <v>#REF!</v>
      </c>
      <c r="K63" s="7" t="s">
        <v>3</v>
      </c>
      <c r="L63" s="7">
        <v>0</v>
      </c>
      <c r="N63" s="13" t="s">
        <v>3</v>
      </c>
      <c r="O63" s="7">
        <f>O11/9</f>
        <v>269.11111111111109</v>
      </c>
      <c r="Q63" s="7" t="s">
        <v>0</v>
      </c>
      <c r="R63" s="7">
        <v>158.84210526315789</v>
      </c>
      <c r="T63" s="13" t="s">
        <v>3</v>
      </c>
      <c r="U63" s="7">
        <f>U11/9</f>
        <v>192.22222222222223</v>
      </c>
      <c r="W63" s="7" t="s">
        <v>0</v>
      </c>
      <c r="X63" s="7">
        <v>93.25</v>
      </c>
      <c r="Z63" s="13" t="s">
        <v>15</v>
      </c>
      <c r="AA63" s="7">
        <f>AA11/9</f>
        <v>103.88888888888889</v>
      </c>
      <c r="AC63" s="7" t="s">
        <v>15</v>
      </c>
      <c r="AD63" s="7">
        <v>165.21739130434781</v>
      </c>
      <c r="AF63" s="7" t="s">
        <v>30</v>
      </c>
      <c r="AG63" s="7">
        <f>AG11/9</f>
        <v>93</v>
      </c>
      <c r="AI63" s="7" t="s">
        <v>26</v>
      </c>
      <c r="AJ63" s="7">
        <v>63.916666666666664</v>
      </c>
      <c r="AL63" s="13" t="s">
        <v>15</v>
      </c>
      <c r="AM63" s="7">
        <f>AM11/9</f>
        <v>13.666666666666666</v>
      </c>
      <c r="AO63" s="7" t="s">
        <v>0</v>
      </c>
      <c r="AP63" s="7">
        <v>48.38095238095238</v>
      </c>
    </row>
    <row r="64" spans="2:42" x14ac:dyDescent="0.25">
      <c r="B64" s="13" t="s">
        <v>1</v>
      </c>
      <c r="C64" s="7">
        <f t="shared" si="7"/>
        <v>48.75</v>
      </c>
      <c r="E64" s="7" t="s">
        <v>27</v>
      </c>
      <c r="F64" s="7">
        <v>0.66666666666666663</v>
      </c>
      <c r="H64" s="13" t="s">
        <v>28</v>
      </c>
      <c r="I64" s="7" t="e">
        <f>I7/10</f>
        <v>#REF!</v>
      </c>
      <c r="K64" s="7" t="s">
        <v>15</v>
      </c>
      <c r="L64" s="7">
        <v>0</v>
      </c>
      <c r="N64" s="13" t="s">
        <v>27</v>
      </c>
      <c r="O64" s="7">
        <f>O7/10</f>
        <v>85.4</v>
      </c>
      <c r="Q64" s="7" t="s">
        <v>15</v>
      </c>
      <c r="R64" s="7">
        <v>153.58823529411765</v>
      </c>
      <c r="T64" s="13" t="s">
        <v>27</v>
      </c>
      <c r="U64" s="7">
        <f>U7/10</f>
        <v>195.4</v>
      </c>
      <c r="W64" s="7" t="s">
        <v>15</v>
      </c>
      <c r="X64" s="7">
        <v>93.047619047619051</v>
      </c>
      <c r="Z64" s="13" t="s">
        <v>2</v>
      </c>
      <c r="AA64" s="7">
        <f>AA7/10</f>
        <v>380</v>
      </c>
      <c r="AC64" s="7" t="s">
        <v>0</v>
      </c>
      <c r="AD64" s="7">
        <v>160.5</v>
      </c>
      <c r="AF64" s="13" t="s">
        <v>0</v>
      </c>
      <c r="AG64" s="7">
        <f>AG7/10</f>
        <v>91.6</v>
      </c>
      <c r="AI64" s="7" t="s">
        <v>29</v>
      </c>
      <c r="AJ64" s="7">
        <v>61.36</v>
      </c>
      <c r="AL64" s="13" t="s">
        <v>2</v>
      </c>
      <c r="AM64" s="7">
        <f>AM7/10</f>
        <v>34.6</v>
      </c>
      <c r="AO64" s="7" t="s">
        <v>28</v>
      </c>
      <c r="AP64" s="7">
        <v>47.61904761904762</v>
      </c>
    </row>
    <row r="65" spans="2:42" x14ac:dyDescent="0.25">
      <c r="B65" s="13" t="s">
        <v>2</v>
      </c>
      <c r="C65" s="7">
        <f t="shared" si="7"/>
        <v>189.875</v>
      </c>
      <c r="E65" s="15" t="s">
        <v>28</v>
      </c>
      <c r="F65" s="15">
        <v>0.61538461538461542</v>
      </c>
      <c r="H65" s="13" t="s">
        <v>27</v>
      </c>
      <c r="I65" s="7" t="e">
        <f>I8/10</f>
        <v>#REF!</v>
      </c>
      <c r="K65" s="7" t="s">
        <v>15</v>
      </c>
      <c r="L65" s="7">
        <v>0</v>
      </c>
      <c r="N65" s="13" t="s">
        <v>15</v>
      </c>
      <c r="O65" s="7">
        <f>O8/10</f>
        <v>301.8</v>
      </c>
      <c r="Q65" s="7" t="s">
        <v>0</v>
      </c>
      <c r="R65" s="7">
        <v>151.66666666666666</v>
      </c>
      <c r="T65" s="13" t="s">
        <v>15</v>
      </c>
      <c r="U65" s="7">
        <f>U8/10</f>
        <v>74.599999999999994</v>
      </c>
      <c r="W65" s="7" t="s">
        <v>15</v>
      </c>
      <c r="X65" s="7">
        <v>91.05263157894737</v>
      </c>
      <c r="Z65" s="13" t="s">
        <v>0</v>
      </c>
      <c r="AA65" s="7">
        <f>AA8/10</f>
        <v>288.89999999999998</v>
      </c>
      <c r="AC65" s="7" t="s">
        <v>0</v>
      </c>
      <c r="AD65" s="7">
        <v>159</v>
      </c>
      <c r="AF65" s="13" t="s">
        <v>26</v>
      </c>
      <c r="AG65" s="7">
        <f>AG8/10</f>
        <v>16.399999999999999</v>
      </c>
      <c r="AI65" s="7" t="s">
        <v>28</v>
      </c>
      <c r="AJ65" s="7">
        <v>61.06666666666667</v>
      </c>
      <c r="AL65" s="13" t="s">
        <v>29</v>
      </c>
      <c r="AM65" s="7">
        <f>AM8/10</f>
        <v>35.6</v>
      </c>
      <c r="AO65" s="7" t="s">
        <v>2</v>
      </c>
      <c r="AP65" s="7">
        <v>46.18181818181818</v>
      </c>
    </row>
    <row r="66" spans="2:42" x14ac:dyDescent="0.25">
      <c r="B66" s="13" t="s">
        <v>26</v>
      </c>
      <c r="C66" s="7">
        <f t="shared" si="7"/>
        <v>255.125</v>
      </c>
      <c r="E66" s="7" t="s">
        <v>26</v>
      </c>
      <c r="F66" s="7">
        <v>0.6</v>
      </c>
      <c r="H66" s="13" t="s">
        <v>0</v>
      </c>
      <c r="I66" s="7" t="e">
        <f>I9/10</f>
        <v>#REF!</v>
      </c>
      <c r="K66" s="7" t="s">
        <v>2</v>
      </c>
      <c r="L66" s="7">
        <v>0</v>
      </c>
      <c r="N66" s="13" t="s">
        <v>2</v>
      </c>
      <c r="O66" s="7">
        <f>O9/10</f>
        <v>45.5</v>
      </c>
      <c r="Q66" s="15" t="s">
        <v>0</v>
      </c>
      <c r="R66" s="15">
        <v>151.375</v>
      </c>
      <c r="T66" s="13" t="s">
        <v>2</v>
      </c>
      <c r="U66" s="7">
        <f>U9/10</f>
        <v>79.5</v>
      </c>
      <c r="W66" s="7" t="s">
        <v>27</v>
      </c>
      <c r="X66" s="7">
        <v>88.818181818181813</v>
      </c>
      <c r="Z66" s="13" t="s">
        <v>26</v>
      </c>
      <c r="AA66" s="7">
        <f>AA9/10</f>
        <v>47.7</v>
      </c>
      <c r="AC66" s="7" t="s">
        <v>27</v>
      </c>
      <c r="AD66" s="7">
        <v>158.33333333333334</v>
      </c>
      <c r="AF66" s="13" t="s">
        <v>3</v>
      </c>
      <c r="AG66" s="7">
        <f>AG9/10</f>
        <v>27.5</v>
      </c>
      <c r="AI66" s="7" t="s">
        <v>29</v>
      </c>
      <c r="AJ66" s="7">
        <v>59.785714285714285</v>
      </c>
      <c r="AL66" s="7" t="s">
        <v>28</v>
      </c>
      <c r="AM66" s="7">
        <f>AM9/10</f>
        <v>100</v>
      </c>
      <c r="AO66" s="7" t="s">
        <v>15</v>
      </c>
      <c r="AP66" s="7">
        <v>45.454545454545453</v>
      </c>
    </row>
    <row r="67" spans="2:42" x14ac:dyDescent="0.25">
      <c r="B67" s="13" t="s">
        <v>28</v>
      </c>
      <c r="C67" s="7">
        <f t="shared" ref="C67:C72" si="8">C7/9</f>
        <v>79.333333333333329</v>
      </c>
      <c r="E67" s="7" t="s">
        <v>27</v>
      </c>
      <c r="F67" s="7">
        <v>0.5714285714285714</v>
      </c>
      <c r="H67" s="13" t="s">
        <v>26</v>
      </c>
      <c r="I67" s="7" t="e">
        <f>I10/10</f>
        <v>#REF!</v>
      </c>
      <c r="K67" s="7" t="s">
        <v>28</v>
      </c>
      <c r="L67" s="7">
        <v>0</v>
      </c>
      <c r="N67" s="13" t="s">
        <v>0</v>
      </c>
      <c r="O67" s="7">
        <f>O10/10</f>
        <v>261.10000000000002</v>
      </c>
      <c r="Q67" s="7" t="s">
        <v>2</v>
      </c>
      <c r="R67" s="7">
        <v>150.9</v>
      </c>
      <c r="T67" s="13" t="s">
        <v>0</v>
      </c>
      <c r="U67" s="7">
        <f>U10/10</f>
        <v>32</v>
      </c>
      <c r="W67" s="7" t="s">
        <v>0</v>
      </c>
      <c r="X67" s="7">
        <v>88.333333333333329</v>
      </c>
      <c r="Z67" s="13" t="s">
        <v>3</v>
      </c>
      <c r="AA67" s="7">
        <f>AA10/10</f>
        <v>165.7</v>
      </c>
      <c r="AC67" s="7" t="s">
        <v>2</v>
      </c>
      <c r="AD67" s="7">
        <v>155.83333333333334</v>
      </c>
      <c r="AF67" s="13" t="s">
        <v>27</v>
      </c>
      <c r="AG67" s="7">
        <f>AG10/10</f>
        <v>153.4</v>
      </c>
      <c r="AI67" s="7" t="s">
        <v>27</v>
      </c>
      <c r="AJ67" s="7">
        <v>59</v>
      </c>
      <c r="AL67" s="13" t="s">
        <v>0</v>
      </c>
      <c r="AM67" s="7">
        <f>AM10/10</f>
        <v>101.6</v>
      </c>
      <c r="AO67" s="7" t="s">
        <v>15</v>
      </c>
      <c r="AP67" s="7">
        <v>44.5</v>
      </c>
    </row>
    <row r="68" spans="2:42" x14ac:dyDescent="0.25">
      <c r="B68" s="13" t="s">
        <v>15</v>
      </c>
      <c r="C68" s="7">
        <f t="shared" si="8"/>
        <v>794.88888888888891</v>
      </c>
      <c r="E68" s="7" t="s">
        <v>2</v>
      </c>
      <c r="F68" s="7">
        <v>0.5714285714285714</v>
      </c>
      <c r="H68" s="13" t="s">
        <v>3</v>
      </c>
      <c r="I68" s="7" t="e">
        <f>I11/10</f>
        <v>#REF!</v>
      </c>
      <c r="K68" s="7" t="s">
        <v>27</v>
      </c>
      <c r="L68" s="7">
        <v>0</v>
      </c>
      <c r="N68" s="13" t="s">
        <v>26</v>
      </c>
      <c r="O68" s="7">
        <f>O11/10</f>
        <v>242.2</v>
      </c>
      <c r="Q68" s="7" t="s">
        <v>27</v>
      </c>
      <c r="R68" s="7">
        <v>145.05555555555554</v>
      </c>
      <c r="T68" s="13" t="s">
        <v>26</v>
      </c>
      <c r="U68" s="7">
        <f>U11/10</f>
        <v>173</v>
      </c>
      <c r="W68" s="7" t="s">
        <v>27</v>
      </c>
      <c r="X68" s="7">
        <v>86.5</v>
      </c>
      <c r="Z68" s="13" t="s">
        <v>27</v>
      </c>
      <c r="AA68" s="7">
        <f>AA11/10</f>
        <v>93.5</v>
      </c>
      <c r="AC68" s="7" t="s">
        <v>2</v>
      </c>
      <c r="AD68" s="7">
        <v>152.05263157894737</v>
      </c>
      <c r="AF68" s="13" t="s">
        <v>15</v>
      </c>
      <c r="AG68" s="7">
        <f>AG11/10</f>
        <v>83.7</v>
      </c>
      <c r="AI68" s="7" t="s">
        <v>27</v>
      </c>
      <c r="AJ68" s="7">
        <v>57.25</v>
      </c>
      <c r="AL68" s="13" t="s">
        <v>26</v>
      </c>
      <c r="AM68" s="7">
        <f>AM11/10</f>
        <v>12.3</v>
      </c>
      <c r="AO68" s="7" t="s">
        <v>3</v>
      </c>
      <c r="AP68" s="7">
        <v>44.173913043478258</v>
      </c>
    </row>
    <row r="69" spans="2:42" x14ac:dyDescent="0.25">
      <c r="B69" s="13" t="s">
        <v>3</v>
      </c>
      <c r="C69" s="7">
        <f t="shared" si="8"/>
        <v>4008.4444444444443</v>
      </c>
      <c r="E69" s="7" t="s">
        <v>0</v>
      </c>
      <c r="F69" s="7">
        <v>0.54545454545454541</v>
      </c>
      <c r="H69" s="13" t="s">
        <v>15</v>
      </c>
      <c r="I69" s="7" t="e">
        <f>I7/11</f>
        <v>#REF!</v>
      </c>
      <c r="K69" s="15" t="s">
        <v>0</v>
      </c>
      <c r="L69" s="15">
        <v>0</v>
      </c>
      <c r="N69" s="13" t="s">
        <v>3</v>
      </c>
      <c r="O69" s="7">
        <f>O7/11</f>
        <v>77.63636363636364</v>
      </c>
      <c r="Q69" s="7" t="s">
        <v>15</v>
      </c>
      <c r="R69" s="7">
        <v>143.71428571428572</v>
      </c>
      <c r="T69" s="13" t="s">
        <v>3</v>
      </c>
      <c r="U69" s="7">
        <f>U7/11</f>
        <v>177.63636363636363</v>
      </c>
      <c r="W69" s="7" t="s">
        <v>3</v>
      </c>
      <c r="X69" s="7">
        <v>84.956521739130437</v>
      </c>
      <c r="Z69" s="13" t="s">
        <v>15</v>
      </c>
      <c r="AA69" s="7">
        <f>AA7/11</f>
        <v>345.45454545454544</v>
      </c>
      <c r="AC69" s="7" t="s">
        <v>3</v>
      </c>
      <c r="AD69" s="7">
        <v>152</v>
      </c>
      <c r="AF69" s="13" t="s">
        <v>2</v>
      </c>
      <c r="AG69" s="7">
        <f>AG7/11</f>
        <v>83.272727272727266</v>
      </c>
      <c r="AI69" s="7" t="s">
        <v>3</v>
      </c>
      <c r="AJ69" s="7">
        <v>55.8</v>
      </c>
      <c r="AL69" s="13" t="s">
        <v>3</v>
      </c>
      <c r="AM69" s="7">
        <f>AM7/11</f>
        <v>31.454545454545453</v>
      </c>
      <c r="AO69" s="7" t="s">
        <v>26</v>
      </c>
      <c r="AP69" s="7">
        <v>43.478260869565219</v>
      </c>
    </row>
    <row r="70" spans="2:42" x14ac:dyDescent="0.25">
      <c r="B70" s="13" t="s">
        <v>27</v>
      </c>
      <c r="C70" s="7">
        <f t="shared" si="8"/>
        <v>43.333333333333336</v>
      </c>
      <c r="E70" s="7" t="s">
        <v>3</v>
      </c>
      <c r="F70" s="7">
        <v>0.5</v>
      </c>
      <c r="H70" s="13" t="s">
        <v>2</v>
      </c>
      <c r="I70" s="7" t="e">
        <f>I8/11</f>
        <v>#REF!</v>
      </c>
      <c r="K70" s="7" t="s">
        <v>26</v>
      </c>
      <c r="L70" s="7">
        <v>0</v>
      </c>
      <c r="N70" s="13" t="s">
        <v>27</v>
      </c>
      <c r="O70" s="7">
        <f>O8/11</f>
        <v>274.36363636363637</v>
      </c>
      <c r="Q70" s="7" t="s">
        <v>2</v>
      </c>
      <c r="R70" s="7">
        <v>142.47058823529412</v>
      </c>
      <c r="T70" s="13" t="s">
        <v>27</v>
      </c>
      <c r="U70" s="7">
        <f>U8/11</f>
        <v>67.818181818181813</v>
      </c>
      <c r="W70" s="7" t="s">
        <v>2</v>
      </c>
      <c r="X70" s="7">
        <v>82.888888888888886</v>
      </c>
      <c r="Z70" s="13" t="s">
        <v>2</v>
      </c>
      <c r="AA70" s="7">
        <f>AA8/11</f>
        <v>262.63636363636363</v>
      </c>
      <c r="AC70" s="7" t="s">
        <v>26</v>
      </c>
      <c r="AD70" s="7">
        <v>150.63636363636363</v>
      </c>
      <c r="AF70" s="13" t="s">
        <v>29</v>
      </c>
      <c r="AG70" s="7">
        <f>AG8/11</f>
        <v>14.909090909090908</v>
      </c>
      <c r="AI70" s="7" t="s">
        <v>15</v>
      </c>
      <c r="AJ70" s="7">
        <v>55</v>
      </c>
      <c r="AL70" s="13" t="s">
        <v>27</v>
      </c>
      <c r="AM70" s="7">
        <f>AM8/11</f>
        <v>32.363636363636367</v>
      </c>
      <c r="AO70" s="7" t="s">
        <v>27</v>
      </c>
      <c r="AP70" s="7">
        <v>43.25</v>
      </c>
    </row>
    <row r="71" spans="2:42" x14ac:dyDescent="0.25">
      <c r="B71" s="13" t="s">
        <v>30</v>
      </c>
      <c r="C71" s="7">
        <f t="shared" si="8"/>
        <v>168.77777777777777</v>
      </c>
      <c r="E71" s="7" t="s">
        <v>30</v>
      </c>
      <c r="F71" s="7">
        <v>0.5</v>
      </c>
      <c r="H71" s="13" t="s">
        <v>28</v>
      </c>
      <c r="I71" s="7" t="e">
        <f>I9/11</f>
        <v>#REF!</v>
      </c>
      <c r="K71" s="7" t="s">
        <v>3</v>
      </c>
      <c r="L71" s="7">
        <v>0</v>
      </c>
      <c r="N71" s="13" t="s">
        <v>15</v>
      </c>
      <c r="O71" s="7">
        <f>O9/11</f>
        <v>41.363636363636367</v>
      </c>
      <c r="Q71" s="7" t="s">
        <v>26</v>
      </c>
      <c r="R71" s="7">
        <v>142.33333333333334</v>
      </c>
      <c r="T71" s="13" t="s">
        <v>15</v>
      </c>
      <c r="U71" s="7">
        <f>U9/11</f>
        <v>72.272727272727266</v>
      </c>
      <c r="W71" s="7" t="s">
        <v>3</v>
      </c>
      <c r="X71" s="7">
        <v>82.38095238095238</v>
      </c>
      <c r="Z71" s="13" t="s">
        <v>0</v>
      </c>
      <c r="AA71" s="7">
        <f>AA9/11</f>
        <v>43.363636363636367</v>
      </c>
      <c r="AC71" s="7" t="s">
        <v>26</v>
      </c>
      <c r="AD71" s="7">
        <v>146.15384615384616</v>
      </c>
      <c r="AF71" s="7" t="s">
        <v>28</v>
      </c>
      <c r="AG71" s="7">
        <f>AG9/11</f>
        <v>25</v>
      </c>
      <c r="AI71" s="7" t="s">
        <v>3</v>
      </c>
      <c r="AJ71" s="7">
        <v>54.666666666666664</v>
      </c>
      <c r="AL71" s="13" t="s">
        <v>15</v>
      </c>
      <c r="AM71" s="7">
        <f>AM9/11</f>
        <v>90.909090909090907</v>
      </c>
      <c r="AO71" s="7" t="s">
        <v>28</v>
      </c>
      <c r="AP71" s="7">
        <v>42.333333333333336</v>
      </c>
    </row>
    <row r="72" spans="2:42" x14ac:dyDescent="0.25">
      <c r="B72" s="13" t="s">
        <v>0</v>
      </c>
      <c r="C72" s="7">
        <f t="shared" si="8"/>
        <v>226.77777777777777</v>
      </c>
      <c r="E72" s="7" t="s">
        <v>3</v>
      </c>
      <c r="F72" s="7">
        <v>0.5</v>
      </c>
      <c r="H72" s="13" t="s">
        <v>27</v>
      </c>
      <c r="I72" s="7" t="e">
        <f>I10/11</f>
        <v>#REF!</v>
      </c>
      <c r="K72" s="7" t="s">
        <v>15</v>
      </c>
      <c r="L72" s="7">
        <v>0</v>
      </c>
      <c r="N72" s="13" t="s">
        <v>2</v>
      </c>
      <c r="O72" s="7">
        <f>O10/11</f>
        <v>237.36363636363637</v>
      </c>
      <c r="Q72" s="7" t="s">
        <v>3</v>
      </c>
      <c r="R72" s="7">
        <v>137.42105263157896</v>
      </c>
      <c r="T72" s="13" t="s">
        <v>2</v>
      </c>
      <c r="U72" s="7">
        <f>U10/11</f>
        <v>29.09090909090909</v>
      </c>
      <c r="W72" s="7" t="s">
        <v>26</v>
      </c>
      <c r="X72" s="7">
        <v>81.416666666666671</v>
      </c>
      <c r="Z72" s="13" t="s">
        <v>26</v>
      </c>
      <c r="AA72" s="7">
        <f>AA10/11</f>
        <v>150.63636363636363</v>
      </c>
      <c r="AC72" s="7" t="s">
        <v>15</v>
      </c>
      <c r="AD72" s="7">
        <v>144.44999999999999</v>
      </c>
      <c r="AF72" s="7" t="s">
        <v>30</v>
      </c>
      <c r="AG72" s="7">
        <f>AG10/11</f>
        <v>139.45454545454547</v>
      </c>
      <c r="AI72" s="7" t="s">
        <v>30</v>
      </c>
      <c r="AJ72" s="7">
        <v>53.882352941176471</v>
      </c>
      <c r="AL72" s="13" t="s">
        <v>2</v>
      </c>
      <c r="AM72" s="7">
        <f>AM10/11</f>
        <v>92.36363636363636</v>
      </c>
      <c r="AO72" s="7" t="s">
        <v>29</v>
      </c>
      <c r="AP72" s="7">
        <v>41.666666666666664</v>
      </c>
    </row>
    <row r="73" spans="2:42" x14ac:dyDescent="0.25">
      <c r="B73" s="13" t="s">
        <v>1</v>
      </c>
      <c r="C73" s="7">
        <f t="shared" ref="C73:C78" si="9">C7/10</f>
        <v>71.400000000000006</v>
      </c>
      <c r="E73" s="7" t="s">
        <v>26</v>
      </c>
      <c r="F73" s="7">
        <v>0.46153846153846156</v>
      </c>
      <c r="H73" s="13" t="s">
        <v>0</v>
      </c>
      <c r="I73" s="7" t="e">
        <f>I11/11</f>
        <v>#REF!</v>
      </c>
      <c r="K73" s="7" t="s">
        <v>2</v>
      </c>
      <c r="L73" s="7">
        <v>0</v>
      </c>
      <c r="N73" s="13" t="s">
        <v>0</v>
      </c>
      <c r="O73" s="7">
        <f>O11/11</f>
        <v>220.18181818181819</v>
      </c>
      <c r="Q73" s="7" t="s">
        <v>27</v>
      </c>
      <c r="R73" s="7">
        <v>137.18181818181819</v>
      </c>
      <c r="T73" s="13" t="s">
        <v>0</v>
      </c>
      <c r="U73" s="7">
        <f>U11/11</f>
        <v>157.27272727272728</v>
      </c>
      <c r="W73" s="15" t="s">
        <v>0</v>
      </c>
      <c r="X73" s="15">
        <v>80</v>
      </c>
      <c r="Z73" s="13" t="s">
        <v>3</v>
      </c>
      <c r="AA73" s="7">
        <f>AA11/11</f>
        <v>85</v>
      </c>
      <c r="AC73" s="7" t="s">
        <v>15</v>
      </c>
      <c r="AD73" s="7">
        <v>140.74074074074073</v>
      </c>
      <c r="AF73" s="13" t="s">
        <v>0</v>
      </c>
      <c r="AG73" s="7">
        <f>AG11/11</f>
        <v>76.090909090909093</v>
      </c>
      <c r="AI73" s="7" t="s">
        <v>28</v>
      </c>
      <c r="AJ73" s="7">
        <v>52.3125</v>
      </c>
      <c r="AL73" s="13" t="s">
        <v>29</v>
      </c>
      <c r="AM73" s="7">
        <f>AM11/11</f>
        <v>11.181818181818182</v>
      </c>
      <c r="AO73" s="7" t="s">
        <v>29</v>
      </c>
      <c r="AP73" s="7">
        <v>41</v>
      </c>
    </row>
    <row r="74" spans="2:42" x14ac:dyDescent="0.25">
      <c r="B74" s="13" t="s">
        <v>2</v>
      </c>
      <c r="C74" s="7">
        <f t="shared" si="9"/>
        <v>715.4</v>
      </c>
      <c r="E74" s="7" t="s">
        <v>15</v>
      </c>
      <c r="F74" s="7">
        <v>0.44444444444444442</v>
      </c>
      <c r="H74" s="13" t="s">
        <v>26</v>
      </c>
      <c r="I74" s="7" t="e">
        <f>I7/12</f>
        <v>#REF!</v>
      </c>
      <c r="K74" s="7" t="s">
        <v>28</v>
      </c>
      <c r="L74" s="7">
        <v>0</v>
      </c>
      <c r="N74" s="13" t="s">
        <v>0</v>
      </c>
      <c r="O74" s="7">
        <f>O7/12</f>
        <v>71.166666666666671</v>
      </c>
      <c r="Q74" s="7" t="s">
        <v>15</v>
      </c>
      <c r="R74" s="7">
        <v>134.55555555555554</v>
      </c>
      <c r="T74" s="13" t="s">
        <v>26</v>
      </c>
      <c r="U74" s="7">
        <f>U7/12</f>
        <v>162.83333333333334</v>
      </c>
      <c r="W74" s="7" t="s">
        <v>2</v>
      </c>
      <c r="X74" s="7">
        <v>79.5</v>
      </c>
      <c r="Z74" s="13" t="s">
        <v>27</v>
      </c>
      <c r="AA74" s="7">
        <f>AA7/12</f>
        <v>316.66666666666669</v>
      </c>
      <c r="AC74" s="7" t="s">
        <v>0</v>
      </c>
      <c r="AD74" s="7">
        <v>138.08333333333334</v>
      </c>
      <c r="AF74" s="13" t="s">
        <v>26</v>
      </c>
      <c r="AG74" s="7">
        <f>AG7/12</f>
        <v>76.333333333333329</v>
      </c>
      <c r="AI74" s="7" t="s">
        <v>15</v>
      </c>
      <c r="AJ74" s="7">
        <v>50.888888888888886</v>
      </c>
      <c r="AL74" s="7" t="s">
        <v>28</v>
      </c>
      <c r="AM74" s="7">
        <f>AM7/12</f>
        <v>28.833333333333332</v>
      </c>
      <c r="AO74" s="7" t="s">
        <v>15</v>
      </c>
      <c r="AP74" s="7">
        <v>40.64</v>
      </c>
    </row>
    <row r="75" spans="2:42" x14ac:dyDescent="0.25">
      <c r="B75" s="13" t="s">
        <v>26</v>
      </c>
      <c r="C75" s="7">
        <f t="shared" si="9"/>
        <v>3607.6</v>
      </c>
      <c r="E75" s="7" t="s">
        <v>1</v>
      </c>
      <c r="F75" s="7">
        <v>0.42857142857142855</v>
      </c>
      <c r="H75" s="13" t="s">
        <v>3</v>
      </c>
      <c r="I75" s="7" t="e">
        <f>I8/12</f>
        <v>#REF!</v>
      </c>
      <c r="K75" s="7" t="s">
        <v>27</v>
      </c>
      <c r="L75" s="7">
        <v>0</v>
      </c>
      <c r="N75" s="13" t="s">
        <v>26</v>
      </c>
      <c r="O75" s="7">
        <f>O8/12</f>
        <v>251.5</v>
      </c>
      <c r="Q75" s="7" t="s">
        <v>26</v>
      </c>
      <c r="R75" s="7">
        <v>131.21739130434781</v>
      </c>
      <c r="T75" s="13" t="s">
        <v>3</v>
      </c>
      <c r="U75" s="7">
        <f>U8/12</f>
        <v>62.166666666666664</v>
      </c>
      <c r="W75" s="7" t="s">
        <v>26</v>
      </c>
      <c r="X75" s="7">
        <v>78.63636363636364</v>
      </c>
      <c r="Z75" s="13" t="s">
        <v>15</v>
      </c>
      <c r="AA75" s="7">
        <f>AA8/12</f>
        <v>240.75</v>
      </c>
      <c r="AC75" s="15" t="s">
        <v>26</v>
      </c>
      <c r="AD75" s="15">
        <v>137.57142857142858</v>
      </c>
      <c r="AF75" s="13" t="s">
        <v>3</v>
      </c>
      <c r="AG75" s="7">
        <f>AG8/12</f>
        <v>13.666666666666666</v>
      </c>
      <c r="AI75" s="7" t="s">
        <v>27</v>
      </c>
      <c r="AJ75" s="7">
        <v>49.235294117647058</v>
      </c>
      <c r="AL75" s="13" t="s">
        <v>0</v>
      </c>
      <c r="AM75" s="7">
        <f>AM8/12</f>
        <v>29.666666666666668</v>
      </c>
      <c r="AO75" s="7" t="s">
        <v>27</v>
      </c>
      <c r="AP75" s="7">
        <v>40</v>
      </c>
    </row>
    <row r="76" spans="2:42" x14ac:dyDescent="0.25">
      <c r="B76" s="13" t="s">
        <v>28</v>
      </c>
      <c r="C76" s="7">
        <f t="shared" si="9"/>
        <v>39</v>
      </c>
      <c r="E76" s="7" t="s">
        <v>26</v>
      </c>
      <c r="F76" s="7">
        <v>0.4</v>
      </c>
      <c r="H76" s="13" t="s">
        <v>15</v>
      </c>
      <c r="I76" s="7" t="e">
        <f>I9/12</f>
        <v>#REF!</v>
      </c>
      <c r="K76" s="7" t="s">
        <v>0</v>
      </c>
      <c r="L76" s="7">
        <v>0</v>
      </c>
      <c r="N76" s="13" t="s">
        <v>3</v>
      </c>
      <c r="O76" s="7">
        <f>O9/12</f>
        <v>37.916666666666664</v>
      </c>
      <c r="Q76" s="7" t="s">
        <v>26</v>
      </c>
      <c r="R76" s="7">
        <v>130.55000000000001</v>
      </c>
      <c r="T76" s="13" t="s">
        <v>27</v>
      </c>
      <c r="U76" s="7">
        <f>U9/12</f>
        <v>66.25</v>
      </c>
      <c r="W76" s="7" t="s">
        <v>0</v>
      </c>
      <c r="X76" s="7">
        <v>78.16</v>
      </c>
      <c r="Z76" s="13" t="s">
        <v>2</v>
      </c>
      <c r="AA76" s="7">
        <f>AA9/12</f>
        <v>39.75</v>
      </c>
      <c r="AC76" s="7" t="s">
        <v>0</v>
      </c>
      <c r="AD76" s="7">
        <v>133.57142857142858</v>
      </c>
      <c r="AF76" s="13" t="s">
        <v>27</v>
      </c>
      <c r="AG76" s="7">
        <f>AG9/12</f>
        <v>22.916666666666668</v>
      </c>
      <c r="AI76" s="7" t="s">
        <v>0</v>
      </c>
      <c r="AJ76" s="7">
        <v>48.210526315789473</v>
      </c>
      <c r="AL76" s="13" t="s">
        <v>26</v>
      </c>
      <c r="AM76" s="7">
        <f>AM9/12</f>
        <v>83.333333333333329</v>
      </c>
      <c r="AO76" s="7" t="s">
        <v>26</v>
      </c>
      <c r="AP76" s="7">
        <v>39.555555555555557</v>
      </c>
    </row>
    <row r="77" spans="2:42" x14ac:dyDescent="0.25">
      <c r="B77" s="13" t="s">
        <v>15</v>
      </c>
      <c r="C77" s="7">
        <f t="shared" si="9"/>
        <v>151.9</v>
      </c>
      <c r="E77" s="7" t="s">
        <v>2</v>
      </c>
      <c r="F77" s="7">
        <v>0.4</v>
      </c>
      <c r="H77" s="13" t="s">
        <v>15</v>
      </c>
      <c r="I77" s="7" t="e">
        <f>I10/12</f>
        <v>#REF!</v>
      </c>
      <c r="K77" s="15" t="s">
        <v>26</v>
      </c>
      <c r="L77" s="15">
        <v>0</v>
      </c>
      <c r="N77" s="13" t="s">
        <v>27</v>
      </c>
      <c r="O77" s="7">
        <f>O10/12</f>
        <v>217.58333333333334</v>
      </c>
      <c r="Q77" s="7" t="s">
        <v>27</v>
      </c>
      <c r="R77" s="7">
        <v>127.47368421052632</v>
      </c>
      <c r="T77" s="13" t="s">
        <v>15</v>
      </c>
      <c r="U77" s="7">
        <f>U10/12</f>
        <v>26.666666666666668</v>
      </c>
      <c r="W77" s="7" t="s">
        <v>0</v>
      </c>
      <c r="X77" s="7">
        <v>75.217391304347828</v>
      </c>
      <c r="Z77" s="13" t="s">
        <v>0</v>
      </c>
      <c r="AA77" s="7">
        <f>AA10/12</f>
        <v>138.08333333333334</v>
      </c>
      <c r="AC77" s="7" t="s">
        <v>0</v>
      </c>
      <c r="AD77" s="7">
        <v>131.31818181818181</v>
      </c>
      <c r="AF77" s="13" t="s">
        <v>15</v>
      </c>
      <c r="AG77" s="7">
        <f>AG10/12</f>
        <v>127.83333333333333</v>
      </c>
      <c r="AI77" s="7" t="s">
        <v>30</v>
      </c>
      <c r="AJ77" s="7">
        <v>46.5</v>
      </c>
      <c r="AL77" s="13" t="s">
        <v>3</v>
      </c>
      <c r="AM77" s="7">
        <f>AM10/12</f>
        <v>84.666666666666671</v>
      </c>
      <c r="AO77" s="7" t="s">
        <v>3</v>
      </c>
      <c r="AP77" s="7">
        <v>39.07692307692308</v>
      </c>
    </row>
    <row r="78" spans="2:42" x14ac:dyDescent="0.25">
      <c r="B78" s="13" t="s">
        <v>3</v>
      </c>
      <c r="C78" s="7">
        <f t="shared" si="9"/>
        <v>204.1</v>
      </c>
      <c r="E78" s="7" t="s">
        <v>30</v>
      </c>
      <c r="F78" s="7">
        <v>0.36363636363636365</v>
      </c>
      <c r="H78" s="13" t="s">
        <v>2</v>
      </c>
      <c r="I78" s="7" t="e">
        <f>I11/12</f>
        <v>#REF!</v>
      </c>
      <c r="K78" s="7" t="s">
        <v>3</v>
      </c>
      <c r="L78" s="7">
        <v>0</v>
      </c>
      <c r="N78" s="13" t="s">
        <v>15</v>
      </c>
      <c r="O78" s="7">
        <f>O11/12</f>
        <v>201.83333333333334</v>
      </c>
      <c r="Q78" s="7" t="s">
        <v>0</v>
      </c>
      <c r="R78" s="7">
        <v>125.75</v>
      </c>
      <c r="T78" s="13" t="s">
        <v>2</v>
      </c>
      <c r="U78" s="7">
        <f>U11/12</f>
        <v>144.16666666666666</v>
      </c>
      <c r="W78" s="7" t="s">
        <v>2</v>
      </c>
      <c r="X78" s="7">
        <v>75.15384615384616</v>
      </c>
      <c r="Z78" s="13" t="s">
        <v>26</v>
      </c>
      <c r="AA78" s="7">
        <f>AA11/12</f>
        <v>77.916666666666671</v>
      </c>
      <c r="AC78" s="7" t="s">
        <v>2</v>
      </c>
      <c r="AD78" s="7">
        <v>127.46153846153847</v>
      </c>
      <c r="AF78" s="13" t="s">
        <v>2</v>
      </c>
      <c r="AG78" s="7">
        <f>AG11/12</f>
        <v>69.75</v>
      </c>
      <c r="AI78" s="7" t="s">
        <v>0</v>
      </c>
      <c r="AJ78" s="7">
        <v>45.833333333333336</v>
      </c>
      <c r="AL78" s="13" t="s">
        <v>27</v>
      </c>
      <c r="AM78" s="7">
        <f>AM11/12</f>
        <v>10.25</v>
      </c>
      <c r="AO78" s="7" t="s">
        <v>26</v>
      </c>
      <c r="AP78" s="7">
        <v>38.46153846153846</v>
      </c>
    </row>
    <row r="79" spans="2:42" x14ac:dyDescent="0.25">
      <c r="B79" s="13" t="s">
        <v>27</v>
      </c>
      <c r="C79" s="7">
        <f t="shared" ref="C79:C84" si="10">C7/11</f>
        <v>64.909090909090907</v>
      </c>
      <c r="E79" s="7" t="s">
        <v>0</v>
      </c>
      <c r="F79" s="7">
        <v>0.33333333333333331</v>
      </c>
      <c r="H79" s="13" t="s">
        <v>28</v>
      </c>
      <c r="I79" s="7" t="e">
        <f>I7/13</f>
        <v>#REF!</v>
      </c>
      <c r="K79" s="7" t="s">
        <v>15</v>
      </c>
      <c r="L79" s="7">
        <v>0</v>
      </c>
      <c r="N79" s="13" t="s">
        <v>2</v>
      </c>
      <c r="O79" s="7">
        <f>O7/13</f>
        <v>65.692307692307693</v>
      </c>
      <c r="Q79" s="7" t="s">
        <v>0</v>
      </c>
      <c r="R79" s="7">
        <v>124.33333333333333</v>
      </c>
      <c r="T79" s="13" t="s">
        <v>0</v>
      </c>
      <c r="U79" s="7">
        <f>U7/13</f>
        <v>150.30769230769232</v>
      </c>
      <c r="W79" s="7" t="s">
        <v>15</v>
      </c>
      <c r="X79" s="7">
        <v>74.599999999999994</v>
      </c>
      <c r="Z79" s="13" t="s">
        <v>3</v>
      </c>
      <c r="AA79" s="7">
        <f>AA7/13</f>
        <v>292.30769230769232</v>
      </c>
      <c r="AC79" s="7" t="s">
        <v>2</v>
      </c>
      <c r="AD79" s="7">
        <v>125.60869565217391</v>
      </c>
      <c r="AF79" s="13" t="s">
        <v>29</v>
      </c>
      <c r="AG79" s="7">
        <f>AG7/13</f>
        <v>70.461538461538467</v>
      </c>
      <c r="AI79" s="7" t="s">
        <v>2</v>
      </c>
      <c r="AJ79" s="7">
        <v>45.8</v>
      </c>
      <c r="AL79" s="13" t="s">
        <v>15</v>
      </c>
      <c r="AM79" s="7">
        <f>AM7/13</f>
        <v>26.615384615384617</v>
      </c>
      <c r="AO79" s="7" t="s">
        <v>0</v>
      </c>
      <c r="AP79" s="7">
        <v>38.444444444444443</v>
      </c>
    </row>
    <row r="80" spans="2:42" x14ac:dyDescent="0.25">
      <c r="B80" s="13" t="s">
        <v>30</v>
      </c>
      <c r="C80" s="7">
        <f t="shared" si="10"/>
        <v>650.36363636363637</v>
      </c>
      <c r="E80" s="7" t="s">
        <v>15</v>
      </c>
      <c r="F80" s="7">
        <v>0.33333333333333331</v>
      </c>
      <c r="H80" s="13" t="s">
        <v>27</v>
      </c>
      <c r="I80" s="7" t="e">
        <f>I8/13</f>
        <v>#REF!</v>
      </c>
      <c r="K80" s="7" t="s">
        <v>2</v>
      </c>
      <c r="L80" s="7">
        <v>0</v>
      </c>
      <c r="N80" s="13" t="s">
        <v>0</v>
      </c>
      <c r="O80" s="7">
        <f>O8/13</f>
        <v>232.15384615384616</v>
      </c>
      <c r="Q80" s="7" t="s">
        <v>0</v>
      </c>
      <c r="R80" s="7">
        <v>122</v>
      </c>
      <c r="T80" s="13" t="s">
        <v>26</v>
      </c>
      <c r="U80" s="7">
        <f>U8/13</f>
        <v>57.384615384615387</v>
      </c>
      <c r="W80" s="7" t="s">
        <v>15</v>
      </c>
      <c r="X80" s="7">
        <v>72.370370370370367</v>
      </c>
      <c r="Z80" s="13" t="s">
        <v>27</v>
      </c>
      <c r="AA80" s="7">
        <f>AA8/13</f>
        <v>222.23076923076923</v>
      </c>
      <c r="AC80" s="7" t="s">
        <v>15</v>
      </c>
      <c r="AD80" s="7">
        <v>120.375</v>
      </c>
      <c r="AF80" s="7" t="s">
        <v>28</v>
      </c>
      <c r="AG80" s="7">
        <f>AG8/13</f>
        <v>12.615384615384615</v>
      </c>
      <c r="AI80" s="7" t="s">
        <v>15</v>
      </c>
      <c r="AJ80" s="7">
        <v>44.05263157894737</v>
      </c>
      <c r="AL80" s="13" t="s">
        <v>2</v>
      </c>
      <c r="AM80" s="7">
        <f>AM8/13</f>
        <v>27.384615384615383</v>
      </c>
      <c r="AO80" s="7" t="s">
        <v>3</v>
      </c>
      <c r="AP80" s="7">
        <v>37.037037037037038</v>
      </c>
    </row>
    <row r="81" spans="2:42" x14ac:dyDescent="0.25">
      <c r="B81" s="13" t="s">
        <v>0</v>
      </c>
      <c r="C81" s="7">
        <f t="shared" si="10"/>
        <v>3279.6363636363635</v>
      </c>
      <c r="E81" s="7" t="s">
        <v>2</v>
      </c>
      <c r="F81" s="7">
        <v>0.30769230769230771</v>
      </c>
      <c r="H81" s="13" t="s">
        <v>0</v>
      </c>
      <c r="I81" s="7" t="e">
        <f>I9/13</f>
        <v>#REF!</v>
      </c>
      <c r="K81" s="15" t="s">
        <v>28</v>
      </c>
      <c r="L81" s="15">
        <v>0</v>
      </c>
      <c r="N81" s="13" t="s">
        <v>26</v>
      </c>
      <c r="O81" s="7">
        <f>O9/13</f>
        <v>35</v>
      </c>
      <c r="Q81" s="7" t="s">
        <v>3</v>
      </c>
      <c r="R81" s="7">
        <v>121.1</v>
      </c>
      <c r="T81" s="13" t="s">
        <v>3</v>
      </c>
      <c r="U81" s="7">
        <f>U9/13</f>
        <v>61.153846153846153</v>
      </c>
      <c r="W81" s="7" t="s">
        <v>15</v>
      </c>
      <c r="X81" s="7">
        <v>72.272727272727266</v>
      </c>
      <c r="Z81" s="13" t="s">
        <v>15</v>
      </c>
      <c r="AA81" s="7">
        <f>AA9/13</f>
        <v>36.692307692307693</v>
      </c>
      <c r="AC81" s="15" t="s">
        <v>2</v>
      </c>
      <c r="AD81" s="15">
        <v>119.25</v>
      </c>
      <c r="AF81" s="7" t="s">
        <v>30</v>
      </c>
      <c r="AG81" s="7">
        <f>AG9/13</f>
        <v>21.153846153846153</v>
      </c>
      <c r="AI81" s="7" t="s">
        <v>26</v>
      </c>
      <c r="AJ81" s="7">
        <v>43.61904761904762</v>
      </c>
      <c r="AL81" s="13" t="s">
        <v>29</v>
      </c>
      <c r="AM81" s="7">
        <f>AM9/13</f>
        <v>76.92307692307692</v>
      </c>
      <c r="AO81" s="7" t="s">
        <v>29</v>
      </c>
      <c r="AP81" s="7">
        <v>35.6</v>
      </c>
    </row>
    <row r="82" spans="2:42" x14ac:dyDescent="0.25">
      <c r="B82" s="13" t="s">
        <v>1</v>
      </c>
      <c r="C82" s="7">
        <f t="shared" si="10"/>
        <v>35.454545454545453</v>
      </c>
      <c r="E82" s="7" t="s">
        <v>3</v>
      </c>
      <c r="F82" s="7">
        <v>0.2857142857142857</v>
      </c>
      <c r="H82" s="13" t="s">
        <v>26</v>
      </c>
      <c r="I82" s="7" t="e">
        <f>I10/13</f>
        <v>#REF!</v>
      </c>
      <c r="K82" s="7" t="s">
        <v>27</v>
      </c>
      <c r="L82" s="7">
        <v>0</v>
      </c>
      <c r="N82" s="13" t="s">
        <v>3</v>
      </c>
      <c r="O82" s="7">
        <f>O10/13</f>
        <v>200.84615384615384</v>
      </c>
      <c r="Q82" s="7" t="s">
        <v>2</v>
      </c>
      <c r="R82" s="7">
        <v>120.72</v>
      </c>
      <c r="T82" s="13" t="s">
        <v>27</v>
      </c>
      <c r="U82" s="7">
        <f>U10/13</f>
        <v>24.615384615384617</v>
      </c>
      <c r="W82" s="7" t="s">
        <v>2</v>
      </c>
      <c r="X82" s="7">
        <v>72.083333333333329</v>
      </c>
      <c r="Z82" s="13" t="s">
        <v>2</v>
      </c>
      <c r="AA82" s="7">
        <f>AA10/13</f>
        <v>127.46153846153847</v>
      </c>
      <c r="AC82" s="7" t="s">
        <v>0</v>
      </c>
      <c r="AD82" s="7">
        <v>118.35714285714286</v>
      </c>
      <c r="AF82" s="13" t="s">
        <v>0</v>
      </c>
      <c r="AG82" s="7">
        <f>AG10/13</f>
        <v>118</v>
      </c>
      <c r="AI82" s="7" t="s">
        <v>0</v>
      </c>
      <c r="AJ82" s="7">
        <v>41.85</v>
      </c>
      <c r="AL82" s="13" t="s">
        <v>0</v>
      </c>
      <c r="AM82" s="7">
        <f>AM10/13</f>
        <v>78.15384615384616</v>
      </c>
      <c r="AO82" s="7" t="s">
        <v>2</v>
      </c>
      <c r="AP82" s="7">
        <v>34.6</v>
      </c>
    </row>
    <row r="83" spans="2:42" x14ac:dyDescent="0.25">
      <c r="B83" s="13" t="s">
        <v>2</v>
      </c>
      <c r="C83" s="7">
        <f t="shared" si="10"/>
        <v>138.09090909090909</v>
      </c>
      <c r="E83" s="15" t="s">
        <v>0</v>
      </c>
      <c r="F83" s="15">
        <v>0.2857142857142857</v>
      </c>
      <c r="H83" s="13" t="s">
        <v>3</v>
      </c>
      <c r="I83" s="7" t="e">
        <f>I11/13</f>
        <v>#REF!</v>
      </c>
      <c r="K83" s="7" t="s">
        <v>15</v>
      </c>
      <c r="L83" s="7">
        <v>0</v>
      </c>
      <c r="N83" s="13" t="s">
        <v>27</v>
      </c>
      <c r="O83" s="7">
        <f>O11/13</f>
        <v>186.30769230769232</v>
      </c>
      <c r="Q83" s="7" t="s">
        <v>2</v>
      </c>
      <c r="R83" s="7">
        <v>118.68181818181819</v>
      </c>
      <c r="T83" s="13" t="s">
        <v>15</v>
      </c>
      <c r="U83" s="7">
        <f>U11/13</f>
        <v>133.07692307692307</v>
      </c>
      <c r="W83" s="7" t="s">
        <v>15</v>
      </c>
      <c r="X83" s="7">
        <v>69.2</v>
      </c>
      <c r="Z83" s="13" t="s">
        <v>0</v>
      </c>
      <c r="AA83" s="7">
        <f>AA11/13</f>
        <v>71.92307692307692</v>
      </c>
      <c r="AC83" s="7" t="s">
        <v>2</v>
      </c>
      <c r="AD83" s="7">
        <v>116.875</v>
      </c>
      <c r="AF83" s="13" t="s">
        <v>26</v>
      </c>
      <c r="AG83" s="7">
        <f>AG11/13</f>
        <v>64.384615384615387</v>
      </c>
      <c r="AI83" s="7" t="s">
        <v>29</v>
      </c>
      <c r="AJ83" s="7">
        <v>41.636363636363633</v>
      </c>
      <c r="AL83" s="13" t="s">
        <v>26</v>
      </c>
      <c r="AM83" s="7">
        <f>AM11/13</f>
        <v>9.4615384615384617</v>
      </c>
      <c r="AO83" s="7" t="s">
        <v>27</v>
      </c>
      <c r="AP83" s="7">
        <v>32.363636363636367</v>
      </c>
    </row>
    <row r="84" spans="2:42" x14ac:dyDescent="0.25">
      <c r="B84" s="13" t="s">
        <v>26</v>
      </c>
      <c r="C84" s="7">
        <f t="shared" si="10"/>
        <v>185.54545454545453</v>
      </c>
      <c r="E84" s="7" t="s">
        <v>27</v>
      </c>
      <c r="F84" s="7">
        <v>0.25</v>
      </c>
      <c r="H84" s="13" t="s">
        <v>15</v>
      </c>
      <c r="I84" s="7" t="e">
        <f>I7/14</f>
        <v>#REF!</v>
      </c>
      <c r="K84" s="7" t="s">
        <v>2</v>
      </c>
      <c r="L84" s="7">
        <v>0</v>
      </c>
      <c r="N84" s="13" t="s">
        <v>15</v>
      </c>
      <c r="O84" s="7">
        <f>O7/14</f>
        <v>61</v>
      </c>
      <c r="Q84" s="7" t="s">
        <v>15</v>
      </c>
      <c r="R84" s="7">
        <v>116.07692307692308</v>
      </c>
      <c r="T84" s="13" t="s">
        <v>2</v>
      </c>
      <c r="U84" s="7">
        <f>U7/14</f>
        <v>139.57142857142858</v>
      </c>
      <c r="W84" s="7" t="s">
        <v>27</v>
      </c>
      <c r="X84" s="7">
        <v>67.818181818181813</v>
      </c>
      <c r="Z84" s="13" t="s">
        <v>26</v>
      </c>
      <c r="AA84" s="7">
        <f>AA7/14</f>
        <v>271.42857142857144</v>
      </c>
      <c r="AC84" s="7" t="s">
        <v>27</v>
      </c>
      <c r="AD84" s="7">
        <v>115.56</v>
      </c>
      <c r="AF84" s="13" t="s">
        <v>3</v>
      </c>
      <c r="AG84" s="7">
        <f>AG7/14</f>
        <v>65.428571428571431</v>
      </c>
      <c r="AI84" s="7" t="s">
        <v>28</v>
      </c>
      <c r="AJ84" s="7">
        <v>41</v>
      </c>
      <c r="AL84" s="13" t="s">
        <v>3</v>
      </c>
      <c r="AM84" s="7">
        <f>AM7/14</f>
        <v>24.714285714285715</v>
      </c>
      <c r="AO84" s="7" t="s">
        <v>3</v>
      </c>
      <c r="AP84" s="7">
        <v>31.454545454545453</v>
      </c>
    </row>
    <row r="85" spans="2:42" x14ac:dyDescent="0.25">
      <c r="B85" s="13" t="s">
        <v>28</v>
      </c>
      <c r="C85" s="7">
        <f t="shared" ref="C85:C90" si="11">C7/12</f>
        <v>59.5</v>
      </c>
      <c r="E85" s="7" t="s">
        <v>28</v>
      </c>
      <c r="F85" s="7">
        <v>0.22222222222222221</v>
      </c>
      <c r="H85" s="13" t="s">
        <v>2</v>
      </c>
      <c r="I85" s="7" t="e">
        <f>I8/14</f>
        <v>#REF!</v>
      </c>
      <c r="K85" s="7" t="s">
        <v>28</v>
      </c>
      <c r="L85" s="7">
        <v>0</v>
      </c>
      <c r="N85" s="13" t="s">
        <v>2</v>
      </c>
      <c r="O85" s="7">
        <f>O8/14</f>
        <v>215.57142857142858</v>
      </c>
      <c r="Q85" s="7" t="s">
        <v>26</v>
      </c>
      <c r="R85" s="7">
        <v>115.33333333333333</v>
      </c>
      <c r="T85" s="13" t="s">
        <v>0</v>
      </c>
      <c r="U85" s="7">
        <f>U8/14</f>
        <v>53.285714285714285</v>
      </c>
      <c r="W85" s="7" t="s">
        <v>27</v>
      </c>
      <c r="X85" s="7">
        <v>66.538461538461533</v>
      </c>
      <c r="Z85" s="13" t="s">
        <v>3</v>
      </c>
      <c r="AA85" s="7">
        <f>AA8/14</f>
        <v>206.35714285714286</v>
      </c>
      <c r="AC85" s="15" t="s">
        <v>0</v>
      </c>
      <c r="AD85" s="15">
        <v>111.11538461538461</v>
      </c>
      <c r="AF85" s="13" t="s">
        <v>27</v>
      </c>
      <c r="AG85" s="7">
        <f>AG8/14</f>
        <v>11.714285714285714</v>
      </c>
      <c r="AI85" s="7" t="s">
        <v>2</v>
      </c>
      <c r="AJ85" s="7">
        <v>39.857142857142854</v>
      </c>
      <c r="AL85" s="13" t="s">
        <v>27</v>
      </c>
      <c r="AM85" s="7">
        <f>AM8/14</f>
        <v>25.428571428571427</v>
      </c>
      <c r="AO85" s="15" t="s">
        <v>27</v>
      </c>
      <c r="AP85" s="15">
        <v>30.75</v>
      </c>
    </row>
    <row r="86" spans="2:42" x14ac:dyDescent="0.25">
      <c r="B86" s="13" t="s">
        <v>15</v>
      </c>
      <c r="C86" s="7">
        <f t="shared" si="11"/>
        <v>596.16666666666663</v>
      </c>
      <c r="E86" s="15" t="s">
        <v>1</v>
      </c>
      <c r="F86" s="15">
        <v>0.2</v>
      </c>
      <c r="H86" s="13" t="s">
        <v>28</v>
      </c>
      <c r="I86" s="7" t="e">
        <f>I9/14</f>
        <v>#REF!</v>
      </c>
      <c r="K86" s="7" t="s">
        <v>27</v>
      </c>
      <c r="L86" s="7">
        <v>0</v>
      </c>
      <c r="N86" s="13" t="s">
        <v>0</v>
      </c>
      <c r="O86" s="7">
        <f>O9/14</f>
        <v>32.5</v>
      </c>
      <c r="Q86" s="15" t="s">
        <v>2</v>
      </c>
      <c r="R86" s="15">
        <v>113.75</v>
      </c>
      <c r="T86" s="13" t="s">
        <v>26</v>
      </c>
      <c r="U86" s="7">
        <f>U9/14</f>
        <v>56.785714285714285</v>
      </c>
      <c r="W86" s="7" t="s">
        <v>27</v>
      </c>
      <c r="X86" s="7">
        <v>66.25</v>
      </c>
      <c r="Z86" s="13" t="s">
        <v>27</v>
      </c>
      <c r="AA86" s="7">
        <f>AA9/14</f>
        <v>34.071428571428569</v>
      </c>
      <c r="AC86" s="7" t="s">
        <v>2</v>
      </c>
      <c r="AD86" s="7">
        <v>110.46666666666667</v>
      </c>
      <c r="AF86" s="13" t="s">
        <v>15</v>
      </c>
      <c r="AG86" s="7">
        <f>AG9/14</f>
        <v>19.642857142857142</v>
      </c>
      <c r="AI86" s="7" t="s">
        <v>3</v>
      </c>
      <c r="AJ86" s="7">
        <v>39.826086956521742</v>
      </c>
      <c r="AL86" s="13" t="s">
        <v>15</v>
      </c>
      <c r="AM86" s="7">
        <f>AM9/14</f>
        <v>71.428571428571431</v>
      </c>
      <c r="AO86" s="7" t="s">
        <v>0</v>
      </c>
      <c r="AP86" s="7">
        <v>29.666666666666668</v>
      </c>
    </row>
    <row r="87" spans="2:42" x14ac:dyDescent="0.25">
      <c r="B87" s="13" t="s">
        <v>3</v>
      </c>
      <c r="C87" s="7">
        <f t="shared" si="11"/>
        <v>3006.3333333333335</v>
      </c>
      <c r="E87" s="7" t="s">
        <v>27</v>
      </c>
      <c r="F87" s="7">
        <v>0.18181818181818182</v>
      </c>
      <c r="H87" s="13" t="s">
        <v>27</v>
      </c>
      <c r="I87" s="7" t="e">
        <f>I10/14</f>
        <v>#REF!</v>
      </c>
      <c r="K87" s="7" t="s">
        <v>0</v>
      </c>
      <c r="L87" s="7">
        <v>0</v>
      </c>
      <c r="N87" s="13" t="s">
        <v>26</v>
      </c>
      <c r="O87" s="7">
        <f>O10/14</f>
        <v>186.5</v>
      </c>
      <c r="Q87" s="7" t="s">
        <v>27</v>
      </c>
      <c r="R87" s="7">
        <v>113.52173913043478</v>
      </c>
      <c r="T87" s="13" t="s">
        <v>3</v>
      </c>
      <c r="U87" s="7">
        <f>U10/14</f>
        <v>22.857142857142858</v>
      </c>
      <c r="W87" s="7" t="s">
        <v>2</v>
      </c>
      <c r="X87" s="7">
        <v>64</v>
      </c>
      <c r="Z87" s="13" t="s">
        <v>0</v>
      </c>
      <c r="AA87" s="7">
        <f>AA10/14</f>
        <v>118.35714285714286</v>
      </c>
      <c r="AC87" s="7" t="s">
        <v>2</v>
      </c>
      <c r="AD87" s="7">
        <v>107</v>
      </c>
      <c r="AF87" s="13" t="s">
        <v>2</v>
      </c>
      <c r="AG87" s="7">
        <f>AG10/14</f>
        <v>109.57142857142857</v>
      </c>
      <c r="AI87" s="7" t="s">
        <v>2</v>
      </c>
      <c r="AJ87" s="7">
        <v>39.285714285714285</v>
      </c>
      <c r="AL87" s="13" t="s">
        <v>2</v>
      </c>
      <c r="AM87" s="7">
        <f>AM10/14</f>
        <v>72.571428571428569</v>
      </c>
      <c r="AO87" s="7" t="s">
        <v>28</v>
      </c>
      <c r="AP87" s="7">
        <v>28.833333333333332</v>
      </c>
    </row>
    <row r="88" spans="2:42" x14ac:dyDescent="0.25">
      <c r="B88" s="13" t="s">
        <v>27</v>
      </c>
      <c r="C88" s="7">
        <f t="shared" si="11"/>
        <v>32.5</v>
      </c>
      <c r="E88" s="7" t="s">
        <v>28</v>
      </c>
      <c r="F88" s="7">
        <v>0.16666666666666666</v>
      </c>
      <c r="H88" s="13" t="s">
        <v>0</v>
      </c>
      <c r="I88" s="7" t="e">
        <f>I11/14</f>
        <v>#REF!</v>
      </c>
      <c r="K88" s="7" t="s">
        <v>26</v>
      </c>
      <c r="L88" s="7">
        <v>0</v>
      </c>
      <c r="N88" s="13" t="s">
        <v>3</v>
      </c>
      <c r="O88" s="7">
        <f>O11/14</f>
        <v>173</v>
      </c>
      <c r="Q88" s="7" t="s">
        <v>27</v>
      </c>
      <c r="R88" s="7">
        <v>111.77777777777777</v>
      </c>
      <c r="T88" s="13" t="s">
        <v>27</v>
      </c>
      <c r="U88" s="7">
        <f>U11/14</f>
        <v>123.57142857142857</v>
      </c>
      <c r="W88" s="7" t="s">
        <v>3</v>
      </c>
      <c r="X88" s="7">
        <v>62.166666666666664</v>
      </c>
      <c r="Z88" s="13" t="s">
        <v>26</v>
      </c>
      <c r="AA88" s="7">
        <f>AA11/14</f>
        <v>66.785714285714292</v>
      </c>
      <c r="AC88" s="7" t="s">
        <v>15</v>
      </c>
      <c r="AD88" s="7">
        <v>103.88888888888889</v>
      </c>
      <c r="AF88" s="13" t="s">
        <v>29</v>
      </c>
      <c r="AG88" s="7">
        <f>AG11/14</f>
        <v>59.785714285714285</v>
      </c>
      <c r="AI88" s="7" t="s">
        <v>28</v>
      </c>
      <c r="AJ88" s="7">
        <v>38.166666666666664</v>
      </c>
      <c r="AL88" s="13" t="s">
        <v>29</v>
      </c>
      <c r="AM88" s="7">
        <f>AM11/14</f>
        <v>8.7857142857142865</v>
      </c>
      <c r="AO88" s="7" t="s">
        <v>2</v>
      </c>
      <c r="AP88" s="7">
        <v>27.384615384615383</v>
      </c>
    </row>
    <row r="89" spans="2:42" x14ac:dyDescent="0.25">
      <c r="B89" s="13" t="s">
        <v>30</v>
      </c>
      <c r="C89" s="7">
        <f t="shared" si="11"/>
        <v>126.58333333333333</v>
      </c>
      <c r="E89" s="7" t="s">
        <v>1</v>
      </c>
      <c r="F89" s="7">
        <v>0.15384615384615385</v>
      </c>
      <c r="H89" s="13" t="s">
        <v>26</v>
      </c>
      <c r="I89" s="7" t="e">
        <f>I7/15</f>
        <v>#REF!</v>
      </c>
      <c r="K89" s="7" t="s">
        <v>3</v>
      </c>
      <c r="L89" s="7">
        <v>0</v>
      </c>
      <c r="N89" s="13" t="s">
        <v>27</v>
      </c>
      <c r="O89" s="7">
        <f>O7/15</f>
        <v>56.93333333333333</v>
      </c>
      <c r="Q89" s="15" t="s">
        <v>0</v>
      </c>
      <c r="R89" s="15">
        <v>110.09090909090909</v>
      </c>
      <c r="T89" s="13" t="s">
        <v>15</v>
      </c>
      <c r="U89" s="7">
        <f>U7/15</f>
        <v>130.26666666666668</v>
      </c>
      <c r="W89" s="7" t="s">
        <v>3</v>
      </c>
      <c r="X89" s="7">
        <v>61.153846153846153</v>
      </c>
      <c r="Z89" s="13" t="s">
        <v>3</v>
      </c>
      <c r="AA89" s="7">
        <f>AA7/15</f>
        <v>253.33333333333334</v>
      </c>
      <c r="AC89" s="7" t="s">
        <v>15</v>
      </c>
      <c r="AD89" s="7">
        <v>103.5625</v>
      </c>
      <c r="AF89" s="7" t="s">
        <v>28</v>
      </c>
      <c r="AG89" s="7">
        <f>AG7/15</f>
        <v>61.06666666666667</v>
      </c>
      <c r="AI89" s="7" t="s">
        <v>26</v>
      </c>
      <c r="AJ89" s="7">
        <v>38.045454545454547</v>
      </c>
      <c r="AL89" s="7" t="s">
        <v>28</v>
      </c>
      <c r="AM89" s="7">
        <f>AM7/15</f>
        <v>23.066666666666666</v>
      </c>
      <c r="AO89" s="7" t="s">
        <v>15</v>
      </c>
      <c r="AP89" s="7">
        <v>26.615384615384617</v>
      </c>
    </row>
    <row r="90" spans="2:42" x14ac:dyDescent="0.25">
      <c r="B90" s="13" t="s">
        <v>0</v>
      </c>
      <c r="C90" s="7">
        <f t="shared" si="11"/>
        <v>170.08333333333334</v>
      </c>
      <c r="E90" s="7" t="s">
        <v>30</v>
      </c>
      <c r="F90" s="7">
        <v>0.15384615384615385</v>
      </c>
      <c r="H90" s="13" t="s">
        <v>3</v>
      </c>
      <c r="I90" s="7" t="e">
        <f>I8/15</f>
        <v>#REF!</v>
      </c>
      <c r="K90" s="7" t="s">
        <v>15</v>
      </c>
      <c r="L90" s="7">
        <v>0</v>
      </c>
      <c r="N90" s="13" t="s">
        <v>15</v>
      </c>
      <c r="O90" s="7">
        <f>O8/15</f>
        <v>201.2</v>
      </c>
      <c r="Q90" s="7" t="s">
        <v>3</v>
      </c>
      <c r="R90" s="7">
        <v>108.79166666666667</v>
      </c>
      <c r="T90" s="13" t="s">
        <v>2</v>
      </c>
      <c r="U90" s="7">
        <f>U8/15</f>
        <v>49.733333333333334</v>
      </c>
      <c r="W90" s="7" t="s">
        <v>26</v>
      </c>
      <c r="X90" s="7">
        <v>57.384615384615387</v>
      </c>
      <c r="Z90" s="13" t="s">
        <v>27</v>
      </c>
      <c r="AA90" s="7">
        <f>AA8/15</f>
        <v>192.6</v>
      </c>
      <c r="AC90" s="7" t="s">
        <v>27</v>
      </c>
      <c r="AD90" s="7">
        <v>97.470588235294116</v>
      </c>
      <c r="AF90" s="7" t="s">
        <v>30</v>
      </c>
      <c r="AG90" s="7">
        <f>AG8/15</f>
        <v>10.933333333333334</v>
      </c>
      <c r="AI90" s="7" t="s">
        <v>27</v>
      </c>
      <c r="AJ90" s="7">
        <v>36.64</v>
      </c>
      <c r="AL90" s="13" t="s">
        <v>0</v>
      </c>
      <c r="AM90" s="7">
        <f>AM8/15</f>
        <v>23.733333333333334</v>
      </c>
      <c r="AO90" s="7" t="s">
        <v>27</v>
      </c>
      <c r="AP90" s="7">
        <v>25.428571428571427</v>
      </c>
    </row>
    <row r="91" spans="2:42" x14ac:dyDescent="0.25">
      <c r="B91" s="13" t="s">
        <v>1</v>
      </c>
      <c r="C91" s="7">
        <f t="shared" ref="C91:C96" si="12">C7/13</f>
        <v>54.92307692307692</v>
      </c>
      <c r="E91" s="7" t="s">
        <v>15</v>
      </c>
      <c r="H91" s="13" t="s">
        <v>15</v>
      </c>
      <c r="I91" s="7" t="e">
        <f>I9/15</f>
        <v>#REF!</v>
      </c>
      <c r="K91" s="7" t="s">
        <v>2</v>
      </c>
      <c r="L91" s="7">
        <v>0</v>
      </c>
      <c r="N91" s="13" t="s">
        <v>2</v>
      </c>
      <c r="O91" s="7">
        <f>O9/15</f>
        <v>30.333333333333332</v>
      </c>
      <c r="Q91" s="7" t="s">
        <v>2</v>
      </c>
      <c r="R91" s="7">
        <v>106.75</v>
      </c>
      <c r="T91" s="13" t="s">
        <v>0</v>
      </c>
      <c r="U91" s="7">
        <f>U9/15</f>
        <v>53</v>
      </c>
      <c r="W91" s="7" t="s">
        <v>26</v>
      </c>
      <c r="X91" s="7">
        <v>56.785714285714285</v>
      </c>
      <c r="Z91" s="13" t="s">
        <v>15</v>
      </c>
      <c r="AA91" s="7">
        <f>AA9/15</f>
        <v>31.8</v>
      </c>
      <c r="AC91" s="7" t="s">
        <v>15</v>
      </c>
      <c r="AD91" s="7">
        <v>95.4</v>
      </c>
      <c r="AF91" s="13" t="s">
        <v>0</v>
      </c>
      <c r="AG91" s="7">
        <f>AG9/15</f>
        <v>18.333333333333332</v>
      </c>
      <c r="AI91" s="7" t="s">
        <v>29</v>
      </c>
      <c r="AJ91" s="7">
        <v>36.391304347826086</v>
      </c>
      <c r="AL91" s="13" t="s">
        <v>26</v>
      </c>
      <c r="AM91" s="7">
        <f>AM9/15</f>
        <v>66.666666666666671</v>
      </c>
      <c r="AO91" s="7" t="s">
        <v>3</v>
      </c>
      <c r="AP91" s="7">
        <v>24.714285714285715</v>
      </c>
    </row>
    <row r="92" spans="2:42" x14ac:dyDescent="0.25">
      <c r="B92" s="13" t="s">
        <v>2</v>
      </c>
      <c r="C92" s="7">
        <f t="shared" si="12"/>
        <v>550.30769230769226</v>
      </c>
      <c r="E92" s="7" t="s">
        <v>3</v>
      </c>
      <c r="H92" s="13" t="s">
        <v>2</v>
      </c>
      <c r="I92" s="7" t="e">
        <f>I10/15</f>
        <v>#REF!</v>
      </c>
      <c r="K92" s="7" t="s">
        <v>28</v>
      </c>
      <c r="L92" s="7">
        <v>0</v>
      </c>
      <c r="N92" s="13" t="s">
        <v>0</v>
      </c>
      <c r="O92" s="7">
        <f>O10/15</f>
        <v>174.06666666666666</v>
      </c>
      <c r="Q92" s="7" t="s">
        <v>15</v>
      </c>
      <c r="R92" s="7">
        <v>105.30434782608695</v>
      </c>
      <c r="T92" s="13" t="s">
        <v>26</v>
      </c>
      <c r="U92" s="7">
        <f>U10/15</f>
        <v>21.333333333333332</v>
      </c>
      <c r="W92" s="15" t="s">
        <v>15</v>
      </c>
      <c r="X92" s="15">
        <v>53.333333333333336</v>
      </c>
      <c r="Z92" s="13" t="s">
        <v>2</v>
      </c>
      <c r="AA92" s="7">
        <f>AA10/15</f>
        <v>110.46666666666667</v>
      </c>
      <c r="AC92" s="7" t="s">
        <v>27</v>
      </c>
      <c r="AD92" s="7">
        <v>93.5</v>
      </c>
      <c r="AF92" s="13" t="s">
        <v>26</v>
      </c>
      <c r="AG92" s="7">
        <f>AG10/15</f>
        <v>102.26666666666667</v>
      </c>
      <c r="AI92" s="7" t="s">
        <v>0</v>
      </c>
      <c r="AJ92" s="7">
        <v>35.230769230769234</v>
      </c>
      <c r="AL92" s="13" t="s">
        <v>3</v>
      </c>
      <c r="AM92" s="7">
        <f>AM10/15</f>
        <v>67.733333333333334</v>
      </c>
      <c r="AO92" s="7" t="s">
        <v>0</v>
      </c>
      <c r="AP92" s="7">
        <v>24.6</v>
      </c>
    </row>
    <row r="93" spans="2:42" x14ac:dyDescent="0.25">
      <c r="B93" s="13" t="s">
        <v>26</v>
      </c>
      <c r="C93" s="7">
        <f t="shared" si="12"/>
        <v>2775.0769230769229</v>
      </c>
      <c r="E93" s="7" t="s">
        <v>27</v>
      </c>
      <c r="H93" s="13" t="s">
        <v>28</v>
      </c>
      <c r="I93" s="7" t="e">
        <f>I11/15</f>
        <v>#REF!</v>
      </c>
      <c r="K93" s="15" t="s">
        <v>27</v>
      </c>
      <c r="L93" s="15">
        <v>0</v>
      </c>
      <c r="N93" s="13" t="s">
        <v>26</v>
      </c>
      <c r="O93" s="7">
        <f>O11/15</f>
        <v>161.46666666666667</v>
      </c>
      <c r="Q93" s="7" t="s">
        <v>26</v>
      </c>
      <c r="R93" s="7">
        <v>104.44</v>
      </c>
      <c r="T93" s="13" t="s">
        <v>3</v>
      </c>
      <c r="U93" s="7">
        <f>U11/15</f>
        <v>115.33333333333333</v>
      </c>
      <c r="W93" s="15" t="s">
        <v>0</v>
      </c>
      <c r="X93" s="15">
        <v>53.285714285714285</v>
      </c>
      <c r="Z93" s="13" t="s">
        <v>0</v>
      </c>
      <c r="AA93" s="7">
        <f>AA11/15</f>
        <v>62.333333333333336</v>
      </c>
      <c r="AC93" s="7" t="s">
        <v>3</v>
      </c>
      <c r="AD93" s="7">
        <v>92.055555555555557</v>
      </c>
      <c r="AF93" s="13" t="s">
        <v>3</v>
      </c>
      <c r="AG93" s="7">
        <f>AG11/15</f>
        <v>55.8</v>
      </c>
      <c r="AI93" s="7" t="s">
        <v>3</v>
      </c>
      <c r="AJ93" s="7">
        <v>34.875</v>
      </c>
      <c r="AL93" s="13" t="s">
        <v>27</v>
      </c>
      <c r="AM93" s="7">
        <f>AM11/15</f>
        <v>8.1999999999999993</v>
      </c>
      <c r="AO93" s="7" t="s">
        <v>0</v>
      </c>
      <c r="AP93" s="7">
        <v>23.733333333333334</v>
      </c>
    </row>
    <row r="94" spans="2:42" x14ac:dyDescent="0.25">
      <c r="B94" s="13" t="s">
        <v>28</v>
      </c>
      <c r="C94" s="7">
        <f t="shared" si="12"/>
        <v>30</v>
      </c>
      <c r="E94" s="7" t="s">
        <v>30</v>
      </c>
      <c r="H94" s="13" t="s">
        <v>27</v>
      </c>
      <c r="I94" s="7" t="e">
        <f>I7/16</f>
        <v>#REF!</v>
      </c>
      <c r="K94" s="7" t="s">
        <v>0</v>
      </c>
      <c r="L94" s="7">
        <v>0</v>
      </c>
      <c r="N94" s="13" t="s">
        <v>3</v>
      </c>
      <c r="O94" s="7">
        <f>O7/16</f>
        <v>53.375</v>
      </c>
      <c r="Q94" s="7" t="s">
        <v>27</v>
      </c>
      <c r="R94" s="7">
        <v>100.91666666666667</v>
      </c>
      <c r="T94" s="13" t="s">
        <v>27</v>
      </c>
      <c r="U94" s="7">
        <f>U7/16</f>
        <v>122.125</v>
      </c>
      <c r="W94" s="7" t="s">
        <v>0</v>
      </c>
      <c r="X94" s="7">
        <v>53</v>
      </c>
      <c r="Z94" s="13" t="s">
        <v>26</v>
      </c>
      <c r="AA94" s="7">
        <f>AA7/16</f>
        <v>237.5</v>
      </c>
      <c r="AC94" s="7" t="s">
        <v>26</v>
      </c>
      <c r="AD94" s="7">
        <v>87.21052631578948</v>
      </c>
      <c r="AF94" s="13" t="s">
        <v>27</v>
      </c>
      <c r="AG94" s="7">
        <f>AG7/16</f>
        <v>57.25</v>
      </c>
      <c r="AI94" s="7" t="s">
        <v>26</v>
      </c>
      <c r="AJ94" s="7">
        <v>34.375</v>
      </c>
      <c r="AL94" s="13" t="s">
        <v>15</v>
      </c>
      <c r="AM94" s="7">
        <f>AM7/16</f>
        <v>21.625</v>
      </c>
      <c r="AO94" s="7" t="s">
        <v>28</v>
      </c>
      <c r="AP94" s="7">
        <v>23.066666666666666</v>
      </c>
    </row>
    <row r="95" spans="2:42" x14ac:dyDescent="0.25">
      <c r="B95" s="13" t="s">
        <v>3</v>
      </c>
      <c r="C95" s="7">
        <f t="shared" si="12"/>
        <v>116.84615384615384</v>
      </c>
      <c r="E95" s="7" t="s">
        <v>0</v>
      </c>
      <c r="H95" s="13" t="s">
        <v>15</v>
      </c>
      <c r="I95" s="7" t="e">
        <f>I8/16</f>
        <v>#REF!</v>
      </c>
      <c r="K95" s="7" t="s">
        <v>26</v>
      </c>
      <c r="L95" s="7">
        <v>0</v>
      </c>
      <c r="N95" s="13" t="s">
        <v>27</v>
      </c>
      <c r="O95" s="7">
        <f>O8/16</f>
        <v>188.625</v>
      </c>
      <c r="Q95" s="7" t="s">
        <v>0</v>
      </c>
      <c r="R95" s="7">
        <v>100.42307692307692</v>
      </c>
      <c r="T95" s="13" t="s">
        <v>15</v>
      </c>
      <c r="U95" s="7">
        <f>U8/16</f>
        <v>46.625</v>
      </c>
      <c r="W95" s="7" t="s">
        <v>2</v>
      </c>
      <c r="X95" s="7">
        <v>49.733333333333334</v>
      </c>
      <c r="Z95" s="13" t="s">
        <v>3</v>
      </c>
      <c r="AA95" s="7">
        <f>AA8/16</f>
        <v>180.5625</v>
      </c>
      <c r="AC95" s="7" t="s">
        <v>3</v>
      </c>
      <c r="AD95" s="7">
        <v>85</v>
      </c>
      <c r="AF95" s="13" t="s">
        <v>15</v>
      </c>
      <c r="AG95" s="7">
        <f>AG8/16</f>
        <v>10.25</v>
      </c>
      <c r="AI95" s="7" t="s">
        <v>2</v>
      </c>
      <c r="AJ95" s="7">
        <v>33.925925925925924</v>
      </c>
      <c r="AL95" s="13" t="s">
        <v>2</v>
      </c>
      <c r="AM95" s="7">
        <f>AM8/16</f>
        <v>22.25</v>
      </c>
      <c r="AO95" s="7" t="s">
        <v>2</v>
      </c>
      <c r="AP95" s="7">
        <v>22.25</v>
      </c>
    </row>
    <row r="96" spans="2:42" x14ac:dyDescent="0.25">
      <c r="B96" s="13" t="s">
        <v>27</v>
      </c>
      <c r="C96" s="7">
        <f t="shared" si="12"/>
        <v>157</v>
      </c>
      <c r="E96" s="7" t="s">
        <v>1</v>
      </c>
      <c r="H96" s="13" t="s">
        <v>2</v>
      </c>
      <c r="I96" s="7" t="e">
        <f>I9/16</f>
        <v>#REF!</v>
      </c>
      <c r="K96" s="7" t="s">
        <v>3</v>
      </c>
      <c r="L96" s="7">
        <v>0</v>
      </c>
      <c r="N96" s="13" t="s">
        <v>15</v>
      </c>
      <c r="O96" s="7">
        <f>O9/16</f>
        <v>28.4375</v>
      </c>
      <c r="Q96" s="7" t="s">
        <v>3</v>
      </c>
      <c r="R96" s="7">
        <v>96.88</v>
      </c>
      <c r="T96" s="13" t="s">
        <v>2</v>
      </c>
      <c r="U96" s="7">
        <f>U9/16</f>
        <v>49.6875</v>
      </c>
      <c r="W96" s="7" t="s">
        <v>2</v>
      </c>
      <c r="X96" s="7">
        <v>49.6875</v>
      </c>
      <c r="Z96" s="13" t="s">
        <v>27</v>
      </c>
      <c r="AA96" s="7">
        <f>AA9/16</f>
        <v>29.8125</v>
      </c>
      <c r="AC96" s="7" t="s">
        <v>0</v>
      </c>
      <c r="AD96" s="7">
        <v>82.85</v>
      </c>
      <c r="AF96" s="13" t="s">
        <v>2</v>
      </c>
      <c r="AG96" s="7">
        <f>AG9/16</f>
        <v>17.1875</v>
      </c>
      <c r="AI96" s="7" t="s">
        <v>28</v>
      </c>
      <c r="AJ96" s="7">
        <v>33.479999999999997</v>
      </c>
      <c r="AL96" s="13" t="s">
        <v>29</v>
      </c>
      <c r="AM96" s="7">
        <f>AM9/16</f>
        <v>62.5</v>
      </c>
      <c r="AO96" s="7" t="s">
        <v>15</v>
      </c>
      <c r="AP96" s="7">
        <v>21.625</v>
      </c>
    </row>
    <row r="97" spans="2:42" x14ac:dyDescent="0.25">
      <c r="B97" s="13" t="s">
        <v>30</v>
      </c>
      <c r="C97" s="7">
        <f>C7/13</f>
        <v>54.92307692307692</v>
      </c>
      <c r="E97" s="7" t="s">
        <v>15</v>
      </c>
      <c r="H97" s="13" t="s">
        <v>28</v>
      </c>
      <c r="I97" s="7" t="e">
        <f>I10/16</f>
        <v>#REF!</v>
      </c>
      <c r="K97" s="7" t="s">
        <v>15</v>
      </c>
      <c r="L97" s="7">
        <v>0</v>
      </c>
      <c r="N97" s="13" t="s">
        <v>2</v>
      </c>
      <c r="O97" s="7">
        <f>O10/16</f>
        <v>163.1875</v>
      </c>
      <c r="Q97" s="7" t="s">
        <v>15</v>
      </c>
      <c r="R97" s="7">
        <v>94.888888888888886</v>
      </c>
      <c r="T97" s="13" t="s">
        <v>0</v>
      </c>
      <c r="U97" s="7">
        <f>U10/16</f>
        <v>20</v>
      </c>
      <c r="W97" s="7" t="s">
        <v>15</v>
      </c>
      <c r="X97" s="7">
        <v>46.764705882352942</v>
      </c>
      <c r="Z97" s="13" t="s">
        <v>15</v>
      </c>
      <c r="AA97" s="7">
        <f>AA10/16</f>
        <v>103.5625</v>
      </c>
      <c r="AC97" s="7" t="s">
        <v>27</v>
      </c>
      <c r="AD97" s="7">
        <v>79.5</v>
      </c>
      <c r="AF97" s="13" t="s">
        <v>29</v>
      </c>
      <c r="AG97" s="7">
        <f>AG10/16</f>
        <v>95.875</v>
      </c>
      <c r="AI97" s="7" t="s">
        <v>27</v>
      </c>
      <c r="AJ97" s="7">
        <v>32.799999999999997</v>
      </c>
      <c r="AL97" s="7" t="s">
        <v>28</v>
      </c>
      <c r="AM97" s="7">
        <f>AM10/16</f>
        <v>63.5</v>
      </c>
      <c r="AO97" s="7" t="s">
        <v>3</v>
      </c>
      <c r="AP97" s="7">
        <v>20.941176470588236</v>
      </c>
    </row>
    <row r="98" spans="2:42" x14ac:dyDescent="0.25">
      <c r="B98" s="13" t="s">
        <v>0</v>
      </c>
      <c r="C98" s="7">
        <f>C8/14</f>
        <v>511</v>
      </c>
      <c r="E98" s="7" t="s">
        <v>3</v>
      </c>
      <c r="H98" s="13" t="s">
        <v>27</v>
      </c>
      <c r="I98" s="7" t="e">
        <f>I11/16</f>
        <v>#REF!</v>
      </c>
      <c r="K98" s="7" t="s">
        <v>2</v>
      </c>
      <c r="L98" s="7">
        <v>0</v>
      </c>
      <c r="N98" s="13" t="s">
        <v>0</v>
      </c>
      <c r="O98" s="7">
        <f>O11/16</f>
        <v>151.375</v>
      </c>
      <c r="Q98" s="7" t="s">
        <v>26</v>
      </c>
      <c r="R98" s="7">
        <v>93.15384615384616</v>
      </c>
      <c r="T98" s="13" t="s">
        <v>26</v>
      </c>
      <c r="U98" s="7">
        <f>U11/16</f>
        <v>108.125</v>
      </c>
      <c r="W98" s="7" t="s">
        <v>15</v>
      </c>
      <c r="X98" s="7">
        <v>46.625</v>
      </c>
      <c r="Z98" s="13" t="s">
        <v>2</v>
      </c>
      <c r="AA98" s="7">
        <f>AA11/16</f>
        <v>58.4375</v>
      </c>
      <c r="AC98" s="7" t="s">
        <v>27</v>
      </c>
      <c r="AD98" s="7">
        <v>78.904761904761898</v>
      </c>
      <c r="AF98" s="7" t="s">
        <v>28</v>
      </c>
      <c r="AG98" s="7">
        <f>AG11/16</f>
        <v>52.3125</v>
      </c>
      <c r="AI98" s="7" t="s">
        <v>15</v>
      </c>
      <c r="AJ98" s="7">
        <v>32.192307692307693</v>
      </c>
      <c r="AL98" s="13" t="s">
        <v>0</v>
      </c>
      <c r="AM98" s="7">
        <f>AM11/16</f>
        <v>7.6875</v>
      </c>
      <c r="AO98" s="7" t="s">
        <v>2</v>
      </c>
      <c r="AP98" s="7">
        <v>20.5</v>
      </c>
    </row>
    <row r="99" spans="2:42" x14ac:dyDescent="0.25">
      <c r="B99" s="13" t="s">
        <v>1</v>
      </c>
      <c r="C99" s="7">
        <f>C9/14</f>
        <v>2576.8571428571427</v>
      </c>
      <c r="E99" s="7" t="s">
        <v>27</v>
      </c>
      <c r="H99" s="13" t="s">
        <v>0</v>
      </c>
      <c r="I99" s="7" t="e">
        <f>I7/17</f>
        <v>#REF!</v>
      </c>
      <c r="K99" s="7" t="s">
        <v>28</v>
      </c>
      <c r="L99" s="7">
        <v>0</v>
      </c>
      <c r="N99" s="13" t="s">
        <v>26</v>
      </c>
      <c r="O99" s="7">
        <f>O7/17</f>
        <v>50.235294117647058</v>
      </c>
      <c r="Q99" s="7" t="s">
        <v>15</v>
      </c>
      <c r="R99" s="7">
        <v>91</v>
      </c>
      <c r="T99" s="13" t="s">
        <v>3</v>
      </c>
      <c r="U99" s="7">
        <f>U7/17</f>
        <v>114.94117647058823</v>
      </c>
      <c r="W99" s="7" t="s">
        <v>27</v>
      </c>
      <c r="X99" s="7">
        <v>45.714285714285715</v>
      </c>
      <c r="Z99" s="13" t="s">
        <v>0</v>
      </c>
      <c r="AA99" s="7">
        <f>AA7/17</f>
        <v>223.52941176470588</v>
      </c>
      <c r="AC99" s="7" t="s">
        <v>26</v>
      </c>
      <c r="AD99" s="7">
        <v>77.916666666666671</v>
      </c>
      <c r="AF99" s="7" t="s">
        <v>30</v>
      </c>
      <c r="AG99" s="7">
        <f>AG7/17</f>
        <v>53.882352941176471</v>
      </c>
      <c r="AI99" s="7" t="s">
        <v>29</v>
      </c>
      <c r="AJ99" s="7">
        <v>30.555555555555557</v>
      </c>
      <c r="AL99" s="13" t="s">
        <v>26</v>
      </c>
      <c r="AM99" s="7">
        <f>AM7/17</f>
        <v>20.352941176470587</v>
      </c>
      <c r="AO99" s="7" t="s">
        <v>26</v>
      </c>
      <c r="AP99" s="7">
        <v>20.352941176470587</v>
      </c>
    </row>
    <row r="100" spans="2:42" x14ac:dyDescent="0.25">
      <c r="B100" s="13" t="s">
        <v>2</v>
      </c>
      <c r="C100" s="7">
        <f>C10/14</f>
        <v>27.857142857142858</v>
      </c>
      <c r="E100" s="7" t="s">
        <v>30</v>
      </c>
      <c r="H100" s="13" t="s">
        <v>26</v>
      </c>
      <c r="I100" s="7" t="e">
        <f>I8/17</f>
        <v>#REF!</v>
      </c>
      <c r="K100" s="7" t="s">
        <v>27</v>
      </c>
      <c r="L100" s="7">
        <v>0</v>
      </c>
      <c r="N100" s="13" t="s">
        <v>3</v>
      </c>
      <c r="O100" s="7">
        <f>O8/17</f>
        <v>177.52941176470588</v>
      </c>
      <c r="Q100" s="7" t="s">
        <v>27</v>
      </c>
      <c r="R100" s="7">
        <v>85.4</v>
      </c>
      <c r="T100" s="13" t="s">
        <v>27</v>
      </c>
      <c r="U100" s="7">
        <f>U8/17</f>
        <v>43.882352941176471</v>
      </c>
      <c r="W100" s="7" t="s">
        <v>27</v>
      </c>
      <c r="X100" s="7">
        <v>44.166666666666664</v>
      </c>
      <c r="Z100" s="13" t="s">
        <v>26</v>
      </c>
      <c r="AA100" s="7">
        <f>AA8/17</f>
        <v>169.94117647058823</v>
      </c>
      <c r="AC100" s="7" t="s">
        <v>3</v>
      </c>
      <c r="AD100" s="7">
        <v>75.318181818181813</v>
      </c>
      <c r="AF100" s="13" t="s">
        <v>0</v>
      </c>
      <c r="AG100" s="7">
        <f>AG8/17</f>
        <v>9.6470588235294112</v>
      </c>
      <c r="AI100" s="7" t="s">
        <v>3</v>
      </c>
      <c r="AJ100" s="7">
        <v>27.5</v>
      </c>
      <c r="AL100" s="13" t="s">
        <v>3</v>
      </c>
      <c r="AM100" s="7">
        <f>AM8/17</f>
        <v>20.941176470588236</v>
      </c>
      <c r="AO100" s="7" t="s">
        <v>28</v>
      </c>
      <c r="AP100" s="7">
        <v>19.777777777777779</v>
      </c>
    </row>
    <row r="101" spans="2:42" x14ac:dyDescent="0.25">
      <c r="B101" s="13" t="s">
        <v>26</v>
      </c>
      <c r="C101" s="7">
        <f>C11/14</f>
        <v>108.5</v>
      </c>
      <c r="E101" s="7" t="s">
        <v>0</v>
      </c>
      <c r="H101" s="13" t="s">
        <v>3</v>
      </c>
      <c r="I101" s="7" t="e">
        <f>I9/17</f>
        <v>#REF!</v>
      </c>
      <c r="K101" s="7" t="s">
        <v>0</v>
      </c>
      <c r="L101" s="7">
        <v>0</v>
      </c>
      <c r="N101" s="13" t="s">
        <v>27</v>
      </c>
      <c r="O101" s="7">
        <f>O9/17</f>
        <v>26.764705882352942</v>
      </c>
      <c r="Q101" s="15" t="s">
        <v>3</v>
      </c>
      <c r="R101" s="15">
        <v>77.63636363636364</v>
      </c>
      <c r="T101" s="13" t="s">
        <v>15</v>
      </c>
      <c r="U101" s="7">
        <f>U9/17</f>
        <v>46.764705882352942</v>
      </c>
      <c r="W101" s="7" t="s">
        <v>27</v>
      </c>
      <c r="X101" s="7">
        <v>43.882352941176471</v>
      </c>
      <c r="Z101" s="13" t="s">
        <v>3</v>
      </c>
      <c r="AA101" s="7">
        <f>AA9/17</f>
        <v>28.058823529411764</v>
      </c>
      <c r="AC101" s="7" t="s">
        <v>26</v>
      </c>
      <c r="AD101" s="7">
        <v>72.043478260869563</v>
      </c>
      <c r="AF101" s="13" t="s">
        <v>26</v>
      </c>
      <c r="AG101" s="7">
        <f>AG9/17</f>
        <v>16.176470588235293</v>
      </c>
      <c r="AI101" s="7" t="s">
        <v>30</v>
      </c>
      <c r="AJ101" s="7">
        <v>27.333333333333332</v>
      </c>
      <c r="AL101" s="13" t="s">
        <v>27</v>
      </c>
      <c r="AM101" s="7">
        <f>AM9/17</f>
        <v>58.823529411764703</v>
      </c>
      <c r="AO101" s="7" t="s">
        <v>29</v>
      </c>
      <c r="AP101" s="7">
        <v>19.222222222222221</v>
      </c>
    </row>
    <row r="102" spans="2:42" x14ac:dyDescent="0.25">
      <c r="B102" s="13" t="s">
        <v>28</v>
      </c>
      <c r="C102" s="7">
        <f>C12/14</f>
        <v>145.78571428571428</v>
      </c>
      <c r="E102" s="7" t="s">
        <v>1</v>
      </c>
      <c r="H102" s="13" t="s">
        <v>15</v>
      </c>
      <c r="I102" s="7" t="e">
        <f>I10/17</f>
        <v>#REF!</v>
      </c>
      <c r="K102" s="7" t="s">
        <v>26</v>
      </c>
      <c r="L102" s="7">
        <v>0</v>
      </c>
      <c r="N102" s="13" t="s">
        <v>15</v>
      </c>
      <c r="O102" s="7">
        <f>O10/17</f>
        <v>153.58823529411765</v>
      </c>
      <c r="Q102" s="7" t="s">
        <v>27</v>
      </c>
      <c r="R102" s="7">
        <v>75.833333333333329</v>
      </c>
      <c r="T102" s="13" t="s">
        <v>2</v>
      </c>
      <c r="U102" s="7">
        <f>U10/17</f>
        <v>18.823529411764707</v>
      </c>
      <c r="W102" s="7" t="s">
        <v>3</v>
      </c>
      <c r="X102" s="7">
        <v>41.842105263157897</v>
      </c>
      <c r="Z102" s="13" t="s">
        <v>27</v>
      </c>
      <c r="AA102" s="7">
        <f>AA10/17</f>
        <v>97.470588235294116</v>
      </c>
      <c r="AC102" s="7" t="s">
        <v>0</v>
      </c>
      <c r="AD102" s="7">
        <v>71.92307692307692</v>
      </c>
      <c r="AF102" s="13" t="s">
        <v>3</v>
      </c>
      <c r="AG102" s="7">
        <f>AG10/17</f>
        <v>90.235294117647058</v>
      </c>
      <c r="AI102" s="15" t="s">
        <v>28</v>
      </c>
      <c r="AJ102" s="15">
        <v>25</v>
      </c>
      <c r="AL102" s="13" t="s">
        <v>15</v>
      </c>
      <c r="AM102" s="7">
        <f>AM10/17</f>
        <v>59.764705882352942</v>
      </c>
      <c r="AO102" s="7" t="s">
        <v>15</v>
      </c>
      <c r="AP102" s="7">
        <v>18.736842105263158</v>
      </c>
    </row>
    <row r="103" spans="2:42" x14ac:dyDescent="0.25">
      <c r="B103" s="13" t="s">
        <v>15</v>
      </c>
      <c r="E103" s="7" t="s">
        <v>15</v>
      </c>
      <c r="H103" s="13" t="s">
        <v>2</v>
      </c>
      <c r="I103" s="7" t="e">
        <f>I11/17</f>
        <v>#REF!</v>
      </c>
      <c r="K103" s="15" t="s">
        <v>3</v>
      </c>
      <c r="L103" s="15">
        <v>0</v>
      </c>
      <c r="N103" s="13" t="s">
        <v>2</v>
      </c>
      <c r="O103" s="7">
        <f>O11/17</f>
        <v>142.47058823529412</v>
      </c>
      <c r="Q103" s="7" t="s">
        <v>0</v>
      </c>
      <c r="R103" s="7">
        <v>71.166666666666671</v>
      </c>
      <c r="T103" s="13" t="s">
        <v>0</v>
      </c>
      <c r="U103" s="7">
        <f>U11/17</f>
        <v>101.76470588235294</v>
      </c>
      <c r="W103" s="15" t="s">
        <v>3</v>
      </c>
      <c r="X103" s="15">
        <v>41.444444444444443</v>
      </c>
      <c r="Z103" s="13" t="s">
        <v>15</v>
      </c>
      <c r="AA103" s="7">
        <f>AA11/17</f>
        <v>55</v>
      </c>
      <c r="AC103" s="7" t="s">
        <v>0</v>
      </c>
      <c r="AD103" s="7">
        <v>69.041666666666671</v>
      </c>
      <c r="AF103" s="13" t="s">
        <v>27</v>
      </c>
      <c r="AG103" s="7">
        <f>AG11/17</f>
        <v>49.235294117647058</v>
      </c>
      <c r="AI103" s="7" t="s">
        <v>15</v>
      </c>
      <c r="AJ103" s="7">
        <v>23.428571428571427</v>
      </c>
      <c r="AL103" s="13" t="s">
        <v>2</v>
      </c>
      <c r="AM103" s="7">
        <f>AM11/17</f>
        <v>7.2352941176470589</v>
      </c>
      <c r="AO103" s="7" t="s">
        <v>27</v>
      </c>
      <c r="AP103" s="7">
        <v>18.210526315789473</v>
      </c>
    </row>
    <row r="104" spans="2:42" x14ac:dyDescent="0.25">
      <c r="B104" s="13" t="s">
        <v>3</v>
      </c>
      <c r="E104" s="7" t="s">
        <v>3</v>
      </c>
      <c r="H104" s="13" t="s">
        <v>28</v>
      </c>
      <c r="I104" s="7" t="e">
        <f>I7/18</f>
        <v>#REF!</v>
      </c>
      <c r="K104" s="7" t="s">
        <v>15</v>
      </c>
      <c r="L104" s="7">
        <v>0</v>
      </c>
      <c r="N104" s="13" t="s">
        <v>0</v>
      </c>
      <c r="O104" s="7">
        <f>O7/18</f>
        <v>47.444444444444443</v>
      </c>
      <c r="Q104" s="7" t="s">
        <v>2</v>
      </c>
      <c r="R104" s="7">
        <v>65.692307692307693</v>
      </c>
      <c r="T104" s="13" t="s">
        <v>26</v>
      </c>
      <c r="U104" s="7">
        <f>U7/18</f>
        <v>108.55555555555556</v>
      </c>
      <c r="W104" s="7" t="s">
        <v>3</v>
      </c>
      <c r="X104" s="7">
        <v>40</v>
      </c>
      <c r="Z104" s="13" t="s">
        <v>2</v>
      </c>
      <c r="AA104" s="7">
        <f>AA7/18</f>
        <v>211.11111111111111</v>
      </c>
      <c r="AC104" s="7" t="s">
        <v>3</v>
      </c>
      <c r="AD104" s="7">
        <v>68.142857142857139</v>
      </c>
      <c r="AF104" s="13" t="s">
        <v>15</v>
      </c>
      <c r="AG104" s="7">
        <f>AG7/18</f>
        <v>50.888888888888886</v>
      </c>
      <c r="AI104" s="7" t="s">
        <v>27</v>
      </c>
      <c r="AJ104" s="7">
        <v>22.916666666666668</v>
      </c>
      <c r="AL104" s="13" t="s">
        <v>29</v>
      </c>
      <c r="AM104" s="7">
        <f>AM7/18</f>
        <v>19.222222222222221</v>
      </c>
      <c r="AO104" s="7" t="s">
        <v>26</v>
      </c>
      <c r="AP104" s="7">
        <v>17.8</v>
      </c>
    </row>
    <row r="105" spans="2:42" x14ac:dyDescent="0.25">
      <c r="B105" s="13" t="s">
        <v>27</v>
      </c>
      <c r="E105" s="7" t="s">
        <v>27</v>
      </c>
      <c r="H105" s="13" t="s">
        <v>27</v>
      </c>
      <c r="I105" s="7" t="e">
        <f>I8/18</f>
        <v>#REF!</v>
      </c>
      <c r="K105" s="7" t="s">
        <v>2</v>
      </c>
      <c r="L105" s="7">
        <v>0</v>
      </c>
      <c r="N105" s="13" t="s">
        <v>26</v>
      </c>
      <c r="O105" s="7">
        <f>O8/18</f>
        <v>167.66666666666666</v>
      </c>
      <c r="Q105" s="7" t="s">
        <v>3</v>
      </c>
      <c r="R105" s="7">
        <v>65</v>
      </c>
      <c r="T105" s="13" t="s">
        <v>3</v>
      </c>
      <c r="U105" s="7">
        <f>U8/18</f>
        <v>41.444444444444443</v>
      </c>
      <c r="W105" s="7" t="s">
        <v>26</v>
      </c>
      <c r="X105" s="7">
        <v>39.75</v>
      </c>
      <c r="Z105" s="13" t="s">
        <v>0</v>
      </c>
      <c r="AA105" s="7">
        <f>AA8/18</f>
        <v>160.5</v>
      </c>
      <c r="AC105" s="7" t="s">
        <v>26</v>
      </c>
      <c r="AD105" s="7">
        <v>66.785714285714292</v>
      </c>
      <c r="AF105" s="13" t="s">
        <v>2</v>
      </c>
      <c r="AG105" s="7">
        <f>AG8/18</f>
        <v>9.1111111111111107</v>
      </c>
      <c r="AI105" s="7" t="s">
        <v>30</v>
      </c>
      <c r="AJ105" s="7">
        <v>21.153846153846153</v>
      </c>
      <c r="AL105" s="7" t="s">
        <v>28</v>
      </c>
      <c r="AM105" s="7">
        <f>AM8/18</f>
        <v>19.777777777777779</v>
      </c>
      <c r="AO105" s="7" t="s">
        <v>3</v>
      </c>
      <c r="AP105" s="7">
        <v>17.571428571428573</v>
      </c>
    </row>
    <row r="106" spans="2:42" x14ac:dyDescent="0.25">
      <c r="B106" s="13" t="s">
        <v>30</v>
      </c>
      <c r="E106" s="7" t="s">
        <v>30</v>
      </c>
      <c r="H106" s="13" t="s">
        <v>0</v>
      </c>
      <c r="I106" s="7" t="e">
        <f>I9/18</f>
        <v>#REF!</v>
      </c>
      <c r="K106" s="7" t="s">
        <v>28</v>
      </c>
      <c r="L106" s="7">
        <v>0</v>
      </c>
      <c r="N106" s="13" t="s">
        <v>3</v>
      </c>
      <c r="O106" s="7">
        <f>O9/18</f>
        <v>25.277777777777779</v>
      </c>
      <c r="Q106" s="7" t="s">
        <v>15</v>
      </c>
      <c r="R106" s="7">
        <v>61</v>
      </c>
      <c r="T106" s="13" t="s">
        <v>27</v>
      </c>
      <c r="U106" s="7">
        <f>U9/18</f>
        <v>44.166666666666664</v>
      </c>
      <c r="W106" s="7" t="s">
        <v>26</v>
      </c>
      <c r="X106" s="7">
        <v>39.263157894736842</v>
      </c>
      <c r="Z106" s="13" t="s">
        <v>26</v>
      </c>
      <c r="AA106" s="7">
        <f>AA9/18</f>
        <v>26.5</v>
      </c>
      <c r="AC106" s="7" t="s">
        <v>2</v>
      </c>
      <c r="AD106" s="7">
        <v>66.28</v>
      </c>
      <c r="AF106" s="13" t="s">
        <v>29</v>
      </c>
      <c r="AG106" s="7">
        <f>AG9/18</f>
        <v>15.277777777777779</v>
      </c>
      <c r="AI106" s="7" t="s">
        <v>0</v>
      </c>
      <c r="AJ106" s="7">
        <v>20.5</v>
      </c>
      <c r="AL106" s="13" t="s">
        <v>0</v>
      </c>
      <c r="AM106" s="7">
        <f>AM9/18</f>
        <v>55.555555555555557</v>
      </c>
      <c r="AO106" s="7" t="s">
        <v>0</v>
      </c>
      <c r="AP106" s="7">
        <v>17.3</v>
      </c>
    </row>
    <row r="107" spans="2:42" x14ac:dyDescent="0.25">
      <c r="B107" s="13" t="s">
        <v>0</v>
      </c>
      <c r="E107" s="7" t="s">
        <v>0</v>
      </c>
      <c r="H107" s="13" t="s">
        <v>26</v>
      </c>
      <c r="I107" s="7" t="e">
        <f>I10/18</f>
        <v>#REF!</v>
      </c>
      <c r="K107" s="7" t="s">
        <v>27</v>
      </c>
      <c r="L107" s="7">
        <v>0</v>
      </c>
      <c r="N107" s="13" t="s">
        <v>27</v>
      </c>
      <c r="O107" s="7">
        <f>O10/18</f>
        <v>145.05555555555554</v>
      </c>
      <c r="Q107" s="7" t="s">
        <v>27</v>
      </c>
      <c r="R107" s="7">
        <v>56.93333333333333</v>
      </c>
      <c r="T107" s="13" t="s">
        <v>15</v>
      </c>
      <c r="U107" s="7">
        <f>U10/18</f>
        <v>17.777777777777779</v>
      </c>
      <c r="W107" s="7" t="s">
        <v>0</v>
      </c>
      <c r="X107" s="7">
        <v>37.857142857142854</v>
      </c>
      <c r="Z107" s="13" t="s">
        <v>3</v>
      </c>
      <c r="AA107" s="7">
        <f>AA10/18</f>
        <v>92.055555555555557</v>
      </c>
      <c r="AC107" s="7" t="s">
        <v>3</v>
      </c>
      <c r="AD107" s="7">
        <v>63.730769230769234</v>
      </c>
      <c r="AF107" s="7" t="s">
        <v>28</v>
      </c>
      <c r="AG107" s="7">
        <f>AG10/18</f>
        <v>85.222222222222229</v>
      </c>
      <c r="AI107" s="7" t="s">
        <v>15</v>
      </c>
      <c r="AJ107" s="7">
        <v>19.642857142857142</v>
      </c>
      <c r="AL107" s="13" t="s">
        <v>26</v>
      </c>
      <c r="AM107" s="7">
        <f>AM10/18</f>
        <v>56.444444444444443</v>
      </c>
      <c r="AO107" s="7" t="s">
        <v>29</v>
      </c>
      <c r="AP107" s="7">
        <v>16.952380952380953</v>
      </c>
    </row>
    <row r="108" spans="2:42" x14ac:dyDescent="0.25">
      <c r="B108" s="13" t="s">
        <v>1</v>
      </c>
      <c r="E108" s="7" t="s">
        <v>1</v>
      </c>
      <c r="H108" s="13" t="s">
        <v>3</v>
      </c>
      <c r="I108" s="7" t="e">
        <f>I11/18</f>
        <v>#REF!</v>
      </c>
      <c r="K108" s="7" t="s">
        <v>0</v>
      </c>
      <c r="L108" s="7">
        <v>0</v>
      </c>
      <c r="N108" s="13" t="s">
        <v>15</v>
      </c>
      <c r="O108" s="7">
        <f>O11/18</f>
        <v>134.55555555555554</v>
      </c>
      <c r="Q108" s="7" t="s">
        <v>26</v>
      </c>
      <c r="R108" s="7">
        <v>56.875</v>
      </c>
      <c r="T108" s="13" t="s">
        <v>2</v>
      </c>
      <c r="U108" s="7">
        <f>U11/18</f>
        <v>96.111111111111114</v>
      </c>
      <c r="W108" s="7" t="s">
        <v>0</v>
      </c>
      <c r="X108" s="7">
        <v>37.299999999999997</v>
      </c>
      <c r="Z108" s="13" t="s">
        <v>27</v>
      </c>
      <c r="AA108" s="7">
        <f>AA11/18</f>
        <v>51.944444444444443</v>
      </c>
      <c r="AC108" s="15" t="s">
        <v>0</v>
      </c>
      <c r="AD108" s="15">
        <v>62.333333333333336</v>
      </c>
      <c r="AF108" s="7" t="s">
        <v>30</v>
      </c>
      <c r="AG108" s="7">
        <f>AG11/18</f>
        <v>46.5</v>
      </c>
      <c r="AI108" s="7" t="s">
        <v>0</v>
      </c>
      <c r="AJ108" s="7">
        <v>18.333333333333332</v>
      </c>
      <c r="AL108" s="13" t="s">
        <v>3</v>
      </c>
      <c r="AM108" s="7">
        <f>AM11/18</f>
        <v>6.833333333333333</v>
      </c>
      <c r="AO108" s="7" t="s">
        <v>2</v>
      </c>
      <c r="AP108" s="7">
        <v>16.476190476190474</v>
      </c>
    </row>
    <row r="109" spans="2:42" x14ac:dyDescent="0.25">
      <c r="B109" s="13"/>
      <c r="E109" s="7" t="s">
        <v>15</v>
      </c>
      <c r="H109" s="13" t="s">
        <v>15</v>
      </c>
      <c r="I109" s="7" t="e">
        <f>I7/19</f>
        <v>#REF!</v>
      </c>
      <c r="K109" s="7" t="s">
        <v>26</v>
      </c>
      <c r="L109" s="7">
        <v>0</v>
      </c>
      <c r="N109" s="13" t="s">
        <v>2</v>
      </c>
      <c r="O109" s="7">
        <f>O7/19</f>
        <v>44.94736842105263</v>
      </c>
      <c r="Q109" s="7" t="s">
        <v>3</v>
      </c>
      <c r="R109" s="7">
        <v>53.375</v>
      </c>
      <c r="T109" s="13" t="s">
        <v>0</v>
      </c>
      <c r="U109" s="7">
        <f>U7/19</f>
        <v>102.84210526315789</v>
      </c>
      <c r="W109" s="7" t="s">
        <v>2</v>
      </c>
      <c r="X109" s="7">
        <v>36.136363636363633</v>
      </c>
      <c r="Z109" s="13" t="s">
        <v>15</v>
      </c>
      <c r="AA109" s="7">
        <f>AA7/19</f>
        <v>200</v>
      </c>
      <c r="AC109" s="7" t="s">
        <v>27</v>
      </c>
      <c r="AD109" s="7">
        <v>59.625</v>
      </c>
      <c r="AF109" s="13" t="s">
        <v>0</v>
      </c>
      <c r="AG109" s="7">
        <f>AG7/19</f>
        <v>48.210526315789473</v>
      </c>
      <c r="AI109" s="7" t="s">
        <v>2</v>
      </c>
      <c r="AJ109" s="7">
        <v>18.222222222222221</v>
      </c>
      <c r="AL109" s="13" t="s">
        <v>27</v>
      </c>
      <c r="AM109" s="7">
        <f>AM7/19</f>
        <v>18.210526315789473</v>
      </c>
      <c r="AO109" s="7" t="s">
        <v>27</v>
      </c>
      <c r="AP109" s="7">
        <v>16.181818181818183</v>
      </c>
    </row>
    <row r="110" spans="2:42" x14ac:dyDescent="0.25">
      <c r="B110" s="13"/>
      <c r="E110" s="7" t="s">
        <v>3</v>
      </c>
      <c r="H110" s="13" t="s">
        <v>2</v>
      </c>
      <c r="I110" s="7" t="e">
        <f>I8/19</f>
        <v>#REF!</v>
      </c>
      <c r="K110" s="7" t="s">
        <v>3</v>
      </c>
      <c r="L110" s="7">
        <v>0</v>
      </c>
      <c r="N110" s="13" t="s">
        <v>0</v>
      </c>
      <c r="O110" s="7">
        <f>O8/19</f>
        <v>158.84210526315789</v>
      </c>
      <c r="Q110" s="7" t="s">
        <v>0</v>
      </c>
      <c r="R110" s="7">
        <v>50.555555555555557</v>
      </c>
      <c r="T110" s="13" t="s">
        <v>26</v>
      </c>
      <c r="U110" s="7">
        <f>U8/19</f>
        <v>39.263157894736842</v>
      </c>
      <c r="W110" s="7" t="s">
        <v>26</v>
      </c>
      <c r="X110" s="7">
        <v>35.555555555555557</v>
      </c>
      <c r="Z110" s="13" t="s">
        <v>2</v>
      </c>
      <c r="AA110" s="7">
        <f>AA8/19</f>
        <v>152.05263157894737</v>
      </c>
      <c r="AC110" s="7" t="s">
        <v>2</v>
      </c>
      <c r="AD110" s="7">
        <v>58.4375</v>
      </c>
      <c r="AF110" s="13" t="s">
        <v>26</v>
      </c>
      <c r="AG110" s="7">
        <f>AG8/19</f>
        <v>8.6315789473684212</v>
      </c>
      <c r="AI110" s="7" t="s">
        <v>2</v>
      </c>
      <c r="AJ110" s="7">
        <v>17.1875</v>
      </c>
      <c r="AL110" s="13" t="s">
        <v>15</v>
      </c>
      <c r="AM110" s="7">
        <f>AM8/19</f>
        <v>18.736842105263158</v>
      </c>
      <c r="AO110" s="7" t="s">
        <v>3</v>
      </c>
      <c r="AP110" s="7">
        <v>15.727272727272727</v>
      </c>
    </row>
    <row r="111" spans="2:42" x14ac:dyDescent="0.25">
      <c r="B111" s="13"/>
      <c r="E111" s="7" t="s">
        <v>27</v>
      </c>
      <c r="H111" s="13" t="s">
        <v>28</v>
      </c>
      <c r="I111" s="7" t="e">
        <f>I9/19</f>
        <v>#REF!</v>
      </c>
      <c r="K111" s="7" t="s">
        <v>15</v>
      </c>
      <c r="L111" s="7">
        <v>0</v>
      </c>
      <c r="N111" s="13" t="s">
        <v>26</v>
      </c>
      <c r="O111" s="7">
        <f>O9/19</f>
        <v>23.94736842105263</v>
      </c>
      <c r="Q111" s="7" t="s">
        <v>26</v>
      </c>
      <c r="R111" s="7">
        <v>50.235294117647058</v>
      </c>
      <c r="T111" s="13" t="s">
        <v>3</v>
      </c>
      <c r="U111" s="7">
        <f>U9/19</f>
        <v>41.842105263157897</v>
      </c>
      <c r="W111" s="7" t="s">
        <v>2</v>
      </c>
      <c r="X111" s="7">
        <v>35.523809523809526</v>
      </c>
      <c r="Z111" s="13" t="s">
        <v>0</v>
      </c>
      <c r="AA111" s="7">
        <f>AA9/19</f>
        <v>25.105263157894736</v>
      </c>
      <c r="AC111" s="7" t="s">
        <v>15</v>
      </c>
      <c r="AD111" s="7">
        <v>55</v>
      </c>
      <c r="AF111" s="13" t="s">
        <v>3</v>
      </c>
      <c r="AG111" s="7">
        <f>AG9/19</f>
        <v>14.473684210526315</v>
      </c>
      <c r="AI111" s="15" t="s">
        <v>26</v>
      </c>
      <c r="AJ111" s="15">
        <v>16.399999999999999</v>
      </c>
      <c r="AL111" s="13" t="s">
        <v>2</v>
      </c>
      <c r="AM111" s="7">
        <f>AM9/19</f>
        <v>52.631578947368418</v>
      </c>
      <c r="AO111" s="7" t="s">
        <v>0</v>
      </c>
      <c r="AP111" s="7">
        <v>15.478260869565217</v>
      </c>
    </row>
    <row r="112" spans="2:42" x14ac:dyDescent="0.25">
      <c r="B112" s="13"/>
      <c r="E112" s="7" t="s">
        <v>30</v>
      </c>
      <c r="H112" s="13" t="s">
        <v>27</v>
      </c>
      <c r="I112" s="7" t="e">
        <f>I10/19</f>
        <v>#REF!</v>
      </c>
      <c r="K112" s="7" t="s">
        <v>15</v>
      </c>
      <c r="L112" s="7">
        <v>0</v>
      </c>
      <c r="N112" s="13" t="s">
        <v>3</v>
      </c>
      <c r="O112" s="7">
        <f>O10/19</f>
        <v>137.42105263157896</v>
      </c>
      <c r="Q112" s="7" t="s">
        <v>0</v>
      </c>
      <c r="R112" s="7">
        <v>47.444444444444443</v>
      </c>
      <c r="T112" s="13" t="s">
        <v>27</v>
      </c>
      <c r="U112" s="7">
        <f>U10/19</f>
        <v>16.842105263157894</v>
      </c>
      <c r="W112" s="7" t="s">
        <v>15</v>
      </c>
      <c r="X112" s="7">
        <v>34.565217391304351</v>
      </c>
      <c r="Z112" s="13" t="s">
        <v>26</v>
      </c>
      <c r="AA112" s="7">
        <f>AA10/19</f>
        <v>87.21052631578948</v>
      </c>
      <c r="AC112" s="7" t="s">
        <v>3</v>
      </c>
      <c r="AD112" s="7">
        <v>53</v>
      </c>
      <c r="AF112" s="13" t="s">
        <v>27</v>
      </c>
      <c r="AG112" s="7">
        <f>AG10/19</f>
        <v>80.736842105263165</v>
      </c>
      <c r="AI112" s="7" t="s">
        <v>26</v>
      </c>
      <c r="AJ112" s="7">
        <v>16.176470588235293</v>
      </c>
      <c r="AL112" s="13" t="s">
        <v>29</v>
      </c>
      <c r="AM112" s="7">
        <f>AM10/19</f>
        <v>53.473684210526315</v>
      </c>
      <c r="AO112" s="7" t="s">
        <v>28</v>
      </c>
      <c r="AP112" s="7">
        <v>15.375</v>
      </c>
    </row>
    <row r="113" spans="2:42" x14ac:dyDescent="0.25">
      <c r="B113" s="13"/>
      <c r="E113" s="7" t="s">
        <v>0</v>
      </c>
      <c r="H113" s="13" t="s">
        <v>0</v>
      </c>
      <c r="I113" s="7" t="e">
        <f>I11/19</f>
        <v>#REF!</v>
      </c>
      <c r="K113" s="7" t="s">
        <v>2</v>
      </c>
      <c r="L113" s="7">
        <v>0</v>
      </c>
      <c r="N113" s="13" t="s">
        <v>27</v>
      </c>
      <c r="O113" s="7">
        <f>O11/19</f>
        <v>127.47368421052632</v>
      </c>
      <c r="Q113" s="7" t="s">
        <v>2</v>
      </c>
      <c r="R113" s="7">
        <v>45.5</v>
      </c>
      <c r="T113" s="13" t="s">
        <v>15</v>
      </c>
      <c r="U113" s="7">
        <f>U11/19</f>
        <v>91.05263157894737</v>
      </c>
      <c r="W113" s="7" t="s">
        <v>15</v>
      </c>
      <c r="X113" s="7">
        <v>33.909090909090907</v>
      </c>
      <c r="Z113" s="13" t="s">
        <v>3</v>
      </c>
      <c r="AA113" s="7">
        <f>AA11/19</f>
        <v>49.210526315789473</v>
      </c>
      <c r="AC113" s="7" t="s">
        <v>27</v>
      </c>
      <c r="AD113" s="7">
        <v>51.944444444444443</v>
      </c>
      <c r="AF113" s="13" t="s">
        <v>15</v>
      </c>
      <c r="AG113" s="7">
        <f>AG11/19</f>
        <v>44.05263157894737</v>
      </c>
      <c r="AI113" s="7" t="s">
        <v>29</v>
      </c>
      <c r="AJ113" s="7">
        <v>15.277777777777779</v>
      </c>
      <c r="AL113" s="7" t="s">
        <v>28</v>
      </c>
      <c r="AM113" s="7">
        <f>AM11/19</f>
        <v>6.4736842105263159</v>
      </c>
      <c r="AO113" s="7" t="s">
        <v>28</v>
      </c>
      <c r="AP113" s="7">
        <v>15.043478260869565</v>
      </c>
    </row>
    <row r="114" spans="2:42" x14ac:dyDescent="0.25">
      <c r="B114" s="13"/>
      <c r="E114" s="7" t="s">
        <v>1</v>
      </c>
      <c r="H114" s="13" t="s">
        <v>26</v>
      </c>
      <c r="I114" s="7" t="e">
        <f>I7/20</f>
        <v>#REF!</v>
      </c>
      <c r="K114" s="7" t="s">
        <v>28</v>
      </c>
      <c r="L114" s="7">
        <v>0</v>
      </c>
      <c r="N114" s="13" t="s">
        <v>15</v>
      </c>
      <c r="O114" s="7">
        <f>O7/20</f>
        <v>42.7</v>
      </c>
      <c r="Q114" s="15" t="s">
        <v>2</v>
      </c>
      <c r="R114" s="15">
        <v>44.94736842105263</v>
      </c>
      <c r="T114" s="13" t="s">
        <v>2</v>
      </c>
      <c r="U114" s="7">
        <f>U7/20</f>
        <v>97.7</v>
      </c>
      <c r="W114" s="7" t="s">
        <v>27</v>
      </c>
      <c r="X114" s="7">
        <v>33.125</v>
      </c>
      <c r="Z114" s="13" t="s">
        <v>27</v>
      </c>
      <c r="AA114" s="7">
        <f>AA7/20</f>
        <v>190</v>
      </c>
      <c r="AC114" s="7" t="s">
        <v>3</v>
      </c>
      <c r="AD114" s="7">
        <v>49.210526315789473</v>
      </c>
      <c r="AF114" s="13" t="s">
        <v>2</v>
      </c>
      <c r="AG114" s="7">
        <f>AG7/20</f>
        <v>45.8</v>
      </c>
      <c r="AI114" s="7" t="s">
        <v>29</v>
      </c>
      <c r="AJ114" s="7">
        <v>14.909090909090908</v>
      </c>
      <c r="AL114" s="13" t="s">
        <v>0</v>
      </c>
      <c r="AM114" s="7">
        <f>AM7/20</f>
        <v>17.3</v>
      </c>
      <c r="AO114" s="7" t="s">
        <v>2</v>
      </c>
      <c r="AP114" s="7">
        <v>14.833333333333334</v>
      </c>
    </row>
    <row r="115" spans="2:42" x14ac:dyDescent="0.25">
      <c r="B115" s="13"/>
      <c r="H115" s="13" t="s">
        <v>3</v>
      </c>
      <c r="I115" s="7" t="e">
        <f>I8/20</f>
        <v>#REF!</v>
      </c>
      <c r="K115" s="7" t="s">
        <v>27</v>
      </c>
      <c r="L115" s="7">
        <v>0</v>
      </c>
      <c r="N115" s="13" t="s">
        <v>2</v>
      </c>
      <c r="O115" s="7">
        <f>O8/20</f>
        <v>150.9</v>
      </c>
      <c r="Q115" s="7" t="s">
        <v>15</v>
      </c>
      <c r="R115" s="7">
        <v>42.7</v>
      </c>
      <c r="T115" s="13" t="s">
        <v>0</v>
      </c>
      <c r="U115" s="7">
        <f>U8/20</f>
        <v>37.299999999999997</v>
      </c>
      <c r="W115" s="7" t="s">
        <v>27</v>
      </c>
      <c r="X115" s="7">
        <v>32.434782608695649</v>
      </c>
      <c r="Z115" s="13" t="s">
        <v>15</v>
      </c>
      <c r="AA115" s="7">
        <f>AA8/20</f>
        <v>144.44999999999999</v>
      </c>
      <c r="AC115" s="7" t="s">
        <v>26</v>
      </c>
      <c r="AD115" s="7">
        <v>47.7</v>
      </c>
      <c r="AF115" s="13" t="s">
        <v>29</v>
      </c>
      <c r="AG115" s="7">
        <f>AG8/20</f>
        <v>8.1999999999999993</v>
      </c>
      <c r="AI115" s="7" t="s">
        <v>3</v>
      </c>
      <c r="AJ115" s="7">
        <v>14.473684210526315</v>
      </c>
      <c r="AL115" s="13" t="s">
        <v>26</v>
      </c>
      <c r="AM115" s="7">
        <f>AM8/20</f>
        <v>17.8</v>
      </c>
      <c r="AO115" s="7" t="s">
        <v>15</v>
      </c>
      <c r="AP115" s="7">
        <v>14.416666666666666</v>
      </c>
    </row>
    <row r="116" spans="2:42" x14ac:dyDescent="0.25">
      <c r="B116" s="13"/>
      <c r="H116" s="13" t="s">
        <v>15</v>
      </c>
      <c r="I116" s="7" t="e">
        <f>I9/20</f>
        <v>#REF!</v>
      </c>
      <c r="K116" s="7" t="s">
        <v>0</v>
      </c>
      <c r="L116" s="7">
        <v>0</v>
      </c>
      <c r="N116" s="13" t="s">
        <v>0</v>
      </c>
      <c r="O116" s="7">
        <f>O9/20</f>
        <v>22.75</v>
      </c>
      <c r="Q116" s="15" t="s">
        <v>15</v>
      </c>
      <c r="R116" s="15">
        <v>41.363636363636367</v>
      </c>
      <c r="T116" s="13" t="s">
        <v>26</v>
      </c>
      <c r="U116" s="7">
        <f>U9/20</f>
        <v>39.75</v>
      </c>
      <c r="W116" s="7" t="s">
        <v>0</v>
      </c>
      <c r="X116" s="7">
        <v>32</v>
      </c>
      <c r="Z116" s="13" t="s">
        <v>2</v>
      </c>
      <c r="AA116" s="7">
        <f>AA9/20</f>
        <v>23.85</v>
      </c>
      <c r="AC116" s="7" t="s">
        <v>26</v>
      </c>
      <c r="AD116" s="7">
        <v>46.75</v>
      </c>
      <c r="AF116" s="7" t="s">
        <v>28</v>
      </c>
      <c r="AG116" s="7">
        <f>AG9/20</f>
        <v>13.75</v>
      </c>
      <c r="AI116" s="7" t="s">
        <v>28</v>
      </c>
      <c r="AJ116" s="7">
        <v>13.75</v>
      </c>
      <c r="AL116" s="13" t="s">
        <v>3</v>
      </c>
      <c r="AM116" s="7">
        <f>AM9/20</f>
        <v>50</v>
      </c>
      <c r="AO116" s="7" t="s">
        <v>3</v>
      </c>
      <c r="AP116" s="7">
        <v>14.24</v>
      </c>
    </row>
    <row r="117" spans="2:42" x14ac:dyDescent="0.25">
      <c r="B117" s="13"/>
      <c r="H117" s="13" t="s">
        <v>2</v>
      </c>
      <c r="I117" s="7" t="e">
        <f>I10/20</f>
        <v>#REF!</v>
      </c>
      <c r="K117" s="7" t="s">
        <v>26</v>
      </c>
      <c r="L117" s="7">
        <v>0</v>
      </c>
      <c r="N117" s="13" t="s">
        <v>26</v>
      </c>
      <c r="O117" s="7">
        <f>O10/20</f>
        <v>130.55000000000001</v>
      </c>
      <c r="Q117" s="7" t="s">
        <v>27</v>
      </c>
      <c r="R117" s="7">
        <v>40.666666666666664</v>
      </c>
      <c r="T117" s="13" t="s">
        <v>3</v>
      </c>
      <c r="U117" s="7">
        <f>U10/20</f>
        <v>16</v>
      </c>
      <c r="W117" s="7" t="s">
        <v>3</v>
      </c>
      <c r="X117" s="7">
        <v>31.8</v>
      </c>
      <c r="Z117" s="13" t="s">
        <v>0</v>
      </c>
      <c r="AA117" s="7">
        <f>AA10/20</f>
        <v>82.85</v>
      </c>
      <c r="AC117" s="7" t="s">
        <v>15</v>
      </c>
      <c r="AD117" s="7">
        <v>44.523809523809526</v>
      </c>
      <c r="AF117" s="7" t="s">
        <v>30</v>
      </c>
      <c r="AG117" s="7">
        <f>AG10/20</f>
        <v>76.7</v>
      </c>
      <c r="AI117" s="7" t="s">
        <v>3</v>
      </c>
      <c r="AJ117" s="7">
        <v>13.666666666666666</v>
      </c>
      <c r="AL117" s="13" t="s">
        <v>27</v>
      </c>
      <c r="AM117" s="7">
        <f>AM10/20</f>
        <v>50.8</v>
      </c>
      <c r="AO117" s="7" t="s">
        <v>26</v>
      </c>
      <c r="AP117" s="7">
        <v>13.84</v>
      </c>
    </row>
    <row r="118" spans="2:42" x14ac:dyDescent="0.25">
      <c r="B118" s="13"/>
      <c r="H118" s="13" t="s">
        <v>28</v>
      </c>
      <c r="I118" s="7" t="e">
        <f>I11/20</f>
        <v>#REF!</v>
      </c>
      <c r="K118" s="7" t="s">
        <v>3</v>
      </c>
      <c r="L118" s="7">
        <v>0</v>
      </c>
      <c r="N118" s="13" t="s">
        <v>3</v>
      </c>
      <c r="O118" s="7">
        <f>O11/20</f>
        <v>121.1</v>
      </c>
      <c r="Q118" s="7" t="s">
        <v>3</v>
      </c>
      <c r="R118" s="7">
        <v>38.81818181818182</v>
      </c>
      <c r="T118" s="13" t="s">
        <v>27</v>
      </c>
      <c r="U118" s="7">
        <f>U11/20</f>
        <v>86.5</v>
      </c>
      <c r="W118" s="7" t="s">
        <v>3</v>
      </c>
      <c r="X118" s="7">
        <v>31.083333333333332</v>
      </c>
      <c r="Z118" s="13" t="s">
        <v>26</v>
      </c>
      <c r="AA118" s="7">
        <f>AA11/20</f>
        <v>46.75</v>
      </c>
      <c r="AC118" s="7" t="s">
        <v>0</v>
      </c>
      <c r="AD118" s="7">
        <v>43.363636363636367</v>
      </c>
      <c r="AF118" s="13" t="s">
        <v>0</v>
      </c>
      <c r="AG118" s="7">
        <f>AG11/20</f>
        <v>41.85</v>
      </c>
      <c r="AI118" s="7" t="s">
        <v>27</v>
      </c>
      <c r="AJ118" s="7">
        <v>13.095238095238095</v>
      </c>
      <c r="AL118" s="13" t="s">
        <v>15</v>
      </c>
      <c r="AM118" s="7">
        <f>AM11/20</f>
        <v>6.15</v>
      </c>
      <c r="AO118" s="7" t="s">
        <v>0</v>
      </c>
      <c r="AP118" s="7">
        <v>13.692307692307692</v>
      </c>
    </row>
    <row r="119" spans="2:42" x14ac:dyDescent="0.25">
      <c r="B119" s="13"/>
      <c r="H119" s="13" t="s">
        <v>27</v>
      </c>
      <c r="I119" s="7" t="e">
        <f>I7/21</f>
        <v>#REF!</v>
      </c>
      <c r="K119" s="7" t="s">
        <v>15</v>
      </c>
      <c r="L119" s="7">
        <v>0</v>
      </c>
      <c r="N119" s="13" t="s">
        <v>27</v>
      </c>
      <c r="O119" s="7">
        <f>O7/21</f>
        <v>40.666666666666664</v>
      </c>
      <c r="Q119" s="7" t="s">
        <v>3</v>
      </c>
      <c r="R119" s="7">
        <v>37.916666666666664</v>
      </c>
      <c r="T119" s="13" t="s">
        <v>15</v>
      </c>
      <c r="U119" s="7">
        <f>U7/21</f>
        <v>93.047619047619051</v>
      </c>
      <c r="W119" s="7" t="s">
        <v>26</v>
      </c>
      <c r="X119" s="7">
        <v>30.576923076923077</v>
      </c>
      <c r="Z119" s="13" t="s">
        <v>0</v>
      </c>
      <c r="AA119" s="7">
        <f>AA7/21</f>
        <v>180.95238095238096</v>
      </c>
      <c r="AC119" s="7" t="s">
        <v>27</v>
      </c>
      <c r="AD119" s="7">
        <v>42.5</v>
      </c>
      <c r="AF119" s="13" t="s">
        <v>26</v>
      </c>
      <c r="AG119" s="7">
        <f>AG7/21</f>
        <v>43.61904761904762</v>
      </c>
      <c r="AI119" s="7" t="s">
        <v>28</v>
      </c>
      <c r="AJ119" s="7">
        <v>12.615384615384615</v>
      </c>
      <c r="AL119" s="13" t="s">
        <v>2</v>
      </c>
      <c r="AM119" s="7">
        <f>AM7/21</f>
        <v>16.476190476190474</v>
      </c>
      <c r="AO119" s="7" t="s">
        <v>15</v>
      </c>
      <c r="AP119" s="7">
        <v>13.666666666666666</v>
      </c>
    </row>
    <row r="120" spans="2:42" x14ac:dyDescent="0.25">
      <c r="B120" s="13"/>
      <c r="H120" s="13" t="s">
        <v>0</v>
      </c>
      <c r="I120" s="7" t="e">
        <f>I8/21</f>
        <v>#REF!</v>
      </c>
      <c r="K120" s="7" t="s">
        <v>2</v>
      </c>
      <c r="L120" s="7">
        <v>0</v>
      </c>
      <c r="N120" s="13" t="s">
        <v>15</v>
      </c>
      <c r="O120" s="7">
        <f>O8/21</f>
        <v>143.71428571428572</v>
      </c>
      <c r="Q120" s="7" t="s">
        <v>0</v>
      </c>
      <c r="R120" s="7">
        <v>37.130434782608695</v>
      </c>
      <c r="T120" s="13" t="s">
        <v>2</v>
      </c>
      <c r="U120" s="7">
        <f>U8/21</f>
        <v>35.523809523809526</v>
      </c>
      <c r="W120" s="7" t="s">
        <v>26</v>
      </c>
      <c r="X120" s="7">
        <v>29.84</v>
      </c>
      <c r="Z120" s="13" t="s">
        <v>26</v>
      </c>
      <c r="AA120" s="7">
        <f>AA8/21</f>
        <v>137.57142857142858</v>
      </c>
      <c r="AC120" s="7" t="s">
        <v>3</v>
      </c>
      <c r="AD120" s="7">
        <v>40.652173913043477</v>
      </c>
      <c r="AF120" s="13" t="s">
        <v>3</v>
      </c>
      <c r="AG120" s="7">
        <f>AG8/21</f>
        <v>7.8095238095238093</v>
      </c>
      <c r="AI120" s="7" t="s">
        <v>30</v>
      </c>
      <c r="AJ120" s="7">
        <v>12.5</v>
      </c>
      <c r="AL120" s="13" t="s">
        <v>29</v>
      </c>
      <c r="AM120" s="7">
        <f>AM8/21</f>
        <v>16.952380952380953</v>
      </c>
      <c r="AO120" s="7" t="s">
        <v>29</v>
      </c>
      <c r="AP120" s="7">
        <v>13.307692307692308</v>
      </c>
    </row>
    <row r="121" spans="2:42" x14ac:dyDescent="0.25">
      <c r="B121" s="13"/>
      <c r="H121" s="13" t="s">
        <v>26</v>
      </c>
      <c r="I121" s="7" t="e">
        <f>I9/21</f>
        <v>#REF!</v>
      </c>
      <c r="K121" s="7" t="s">
        <v>28</v>
      </c>
      <c r="L121" s="7">
        <v>0</v>
      </c>
      <c r="N121" s="13" t="s">
        <v>2</v>
      </c>
      <c r="O121" s="7">
        <f>O9/21</f>
        <v>21.666666666666668</v>
      </c>
      <c r="Q121" s="7" t="s">
        <v>2</v>
      </c>
      <c r="R121" s="7">
        <v>35.583333333333336</v>
      </c>
      <c r="T121" s="13" t="s">
        <v>0</v>
      </c>
      <c r="U121" s="7">
        <f>U9/21</f>
        <v>37.857142857142854</v>
      </c>
      <c r="W121" s="7" t="s">
        <v>0</v>
      </c>
      <c r="X121" s="7">
        <v>29.444444444444443</v>
      </c>
      <c r="Z121" s="13" t="s">
        <v>3</v>
      </c>
      <c r="AA121" s="7">
        <f>AA9/21</f>
        <v>22.714285714285715</v>
      </c>
      <c r="AC121" s="7" t="s">
        <v>2</v>
      </c>
      <c r="AD121" s="7">
        <v>39.75</v>
      </c>
      <c r="AF121" s="13" t="s">
        <v>27</v>
      </c>
      <c r="AG121" s="7">
        <f>AG9/21</f>
        <v>13.095238095238095</v>
      </c>
      <c r="AI121" s="7" t="s">
        <v>15</v>
      </c>
      <c r="AJ121" s="7">
        <v>11.956521739130435</v>
      </c>
      <c r="AL121" s="7" t="s">
        <v>28</v>
      </c>
      <c r="AM121" s="7">
        <f>AM9/21</f>
        <v>47.61904761904762</v>
      </c>
      <c r="AO121" s="7" t="s">
        <v>26</v>
      </c>
      <c r="AP121" s="7">
        <v>13.185185185185185</v>
      </c>
    </row>
    <row r="122" spans="2:42" x14ac:dyDescent="0.25">
      <c r="B122" s="13"/>
      <c r="H122" s="13" t="s">
        <v>3</v>
      </c>
      <c r="I122" s="7" t="e">
        <f>I10/21</f>
        <v>#REF!</v>
      </c>
      <c r="K122" s="7" t="s">
        <v>27</v>
      </c>
      <c r="L122" s="7">
        <v>0</v>
      </c>
      <c r="N122" s="13" t="s">
        <v>0</v>
      </c>
      <c r="O122" s="7">
        <f>O10/21</f>
        <v>124.33333333333333</v>
      </c>
      <c r="Q122" s="7" t="s">
        <v>26</v>
      </c>
      <c r="R122" s="7">
        <v>35</v>
      </c>
      <c r="T122" s="13" t="s">
        <v>26</v>
      </c>
      <c r="U122" s="7">
        <f>U10/21</f>
        <v>15.238095238095237</v>
      </c>
      <c r="W122" s="7" t="s">
        <v>2</v>
      </c>
      <c r="X122" s="7">
        <v>29.09090909090909</v>
      </c>
      <c r="Z122" s="13" t="s">
        <v>27</v>
      </c>
      <c r="AA122" s="7">
        <f>AA10/21</f>
        <v>78.904761904761898</v>
      </c>
      <c r="AC122" s="15" t="s">
        <v>26</v>
      </c>
      <c r="AD122" s="15">
        <v>38.958333333333336</v>
      </c>
      <c r="AF122" s="13" t="s">
        <v>15</v>
      </c>
      <c r="AG122" s="7">
        <f>AG10/21</f>
        <v>73.047619047619051</v>
      </c>
      <c r="AI122" s="7" t="s">
        <v>27</v>
      </c>
      <c r="AJ122" s="7">
        <v>11.714285714285714</v>
      </c>
      <c r="AL122" s="13" t="s">
        <v>0</v>
      </c>
      <c r="AM122" s="7">
        <f>AM10/21</f>
        <v>48.38095238095238</v>
      </c>
      <c r="AO122" s="7" t="s">
        <v>0</v>
      </c>
      <c r="AP122" s="7">
        <v>12.814814814814815</v>
      </c>
    </row>
    <row r="123" spans="2:42" x14ac:dyDescent="0.25">
      <c r="B123" s="13"/>
      <c r="H123" s="13" t="s">
        <v>15</v>
      </c>
      <c r="I123" s="7" t="e">
        <f>I11/21</f>
        <v>#REF!</v>
      </c>
      <c r="K123" s="7" t="s">
        <v>15</v>
      </c>
      <c r="L123" s="7">
        <v>0</v>
      </c>
      <c r="N123" s="13" t="s">
        <v>26</v>
      </c>
      <c r="O123" s="7">
        <f>O11/21</f>
        <v>115.33333333333333</v>
      </c>
      <c r="Q123" s="7" t="s">
        <v>15</v>
      </c>
      <c r="R123" s="7">
        <v>34.159999999999997</v>
      </c>
      <c r="T123" s="13" t="s">
        <v>3</v>
      </c>
      <c r="U123" s="7">
        <f>U11/21</f>
        <v>82.38095238095238</v>
      </c>
      <c r="W123" s="7" t="s">
        <v>0</v>
      </c>
      <c r="X123" s="7">
        <v>28.692307692307693</v>
      </c>
      <c r="Z123" s="13" t="s">
        <v>15</v>
      </c>
      <c r="AA123" s="7">
        <f>AA11/21</f>
        <v>44.523809523809526</v>
      </c>
      <c r="AC123" s="7" t="s">
        <v>0</v>
      </c>
      <c r="AD123" s="7">
        <v>37.4</v>
      </c>
      <c r="AF123" s="13" t="s">
        <v>2</v>
      </c>
      <c r="AG123" s="7">
        <f>AG11/21</f>
        <v>39.857142857142854</v>
      </c>
      <c r="AI123" s="7" t="s">
        <v>0</v>
      </c>
      <c r="AJ123" s="7">
        <v>11.458333333333334</v>
      </c>
      <c r="AL123" s="13" t="s">
        <v>26</v>
      </c>
      <c r="AM123" s="7">
        <f>AM11/21</f>
        <v>5.8571428571428568</v>
      </c>
      <c r="AO123" s="7" t="s">
        <v>26</v>
      </c>
      <c r="AP123" s="7">
        <v>12.3</v>
      </c>
    </row>
    <row r="124" spans="2:42" x14ac:dyDescent="0.25">
      <c r="B124" s="13"/>
      <c r="H124" s="13" t="s">
        <v>15</v>
      </c>
      <c r="I124" s="7" t="e">
        <f>I7/22</f>
        <v>#REF!</v>
      </c>
      <c r="K124" s="7" t="s">
        <v>2</v>
      </c>
      <c r="L124" s="7">
        <v>0</v>
      </c>
      <c r="N124" s="13" t="s">
        <v>3</v>
      </c>
      <c r="O124" s="7">
        <f>O7/22</f>
        <v>38.81818181818182</v>
      </c>
      <c r="Q124" s="7" t="s">
        <v>27</v>
      </c>
      <c r="R124" s="7">
        <v>32.846153846153847</v>
      </c>
      <c r="T124" s="13" t="s">
        <v>27</v>
      </c>
      <c r="U124" s="7">
        <f>U7/22</f>
        <v>88.818181818181813</v>
      </c>
      <c r="W124" s="7" t="s">
        <v>2</v>
      </c>
      <c r="X124" s="7">
        <v>27.62962962962963</v>
      </c>
      <c r="Z124" s="13" t="s">
        <v>2</v>
      </c>
      <c r="AA124" s="7">
        <f>AA7/22</f>
        <v>172.72727272727272</v>
      </c>
      <c r="AC124" s="7" t="s">
        <v>15</v>
      </c>
      <c r="AD124" s="7">
        <v>36.692307692307693</v>
      </c>
      <c r="AF124" s="13" t="s">
        <v>29</v>
      </c>
      <c r="AG124" s="7">
        <f>AG7/22</f>
        <v>41.636363636363633</v>
      </c>
      <c r="AI124" s="7" t="s">
        <v>2</v>
      </c>
      <c r="AJ124" s="7">
        <v>11</v>
      </c>
      <c r="AL124" s="13" t="s">
        <v>3</v>
      </c>
      <c r="AM124" s="7">
        <f>AM7/22</f>
        <v>15.727272727272727</v>
      </c>
      <c r="AO124" s="7" t="s">
        <v>29</v>
      </c>
      <c r="AP124" s="7">
        <v>11.181818181818182</v>
      </c>
    </row>
    <row r="125" spans="2:42" x14ac:dyDescent="0.25">
      <c r="B125" s="13"/>
      <c r="H125" s="13" t="s">
        <v>2</v>
      </c>
      <c r="I125" s="7" t="e">
        <f>I8/22</f>
        <v>#REF!</v>
      </c>
      <c r="K125" s="7" t="s">
        <v>28</v>
      </c>
      <c r="L125" s="7">
        <v>0</v>
      </c>
      <c r="N125" s="13" t="s">
        <v>27</v>
      </c>
      <c r="O125" s="7">
        <f>O8/22</f>
        <v>137.18181818181819</v>
      </c>
      <c r="Q125" s="7" t="s">
        <v>0</v>
      </c>
      <c r="R125" s="7">
        <v>32.5</v>
      </c>
      <c r="T125" s="13" t="s">
        <v>15</v>
      </c>
      <c r="U125" s="7">
        <f>U8/22</f>
        <v>33.909090909090907</v>
      </c>
      <c r="W125" s="7" t="s">
        <v>15</v>
      </c>
      <c r="X125" s="7">
        <v>26.666666666666668</v>
      </c>
      <c r="Z125" s="13" t="s">
        <v>0</v>
      </c>
      <c r="AA125" s="7">
        <f>AA8/22</f>
        <v>131.31818181818181</v>
      </c>
      <c r="AC125" s="7" t="s">
        <v>27</v>
      </c>
      <c r="AD125" s="7">
        <v>35.96153846153846</v>
      </c>
      <c r="AF125" s="7" t="s">
        <v>28</v>
      </c>
      <c r="AG125" s="7">
        <f>AG8/22</f>
        <v>7.4545454545454541</v>
      </c>
      <c r="AI125" s="7" t="s">
        <v>30</v>
      </c>
      <c r="AJ125" s="7">
        <v>10.933333333333334</v>
      </c>
      <c r="AL125" s="13" t="s">
        <v>27</v>
      </c>
      <c r="AM125" s="7">
        <f>AM8/22</f>
        <v>16.181818181818183</v>
      </c>
      <c r="AO125" s="7" t="s">
        <v>27</v>
      </c>
      <c r="AP125" s="7">
        <v>10.25</v>
      </c>
    </row>
    <row r="126" spans="2:42" x14ac:dyDescent="0.25">
      <c r="B126" s="13"/>
      <c r="H126" s="13" t="s">
        <v>28</v>
      </c>
      <c r="I126" s="7" t="e">
        <f>I9/22</f>
        <v>#REF!</v>
      </c>
      <c r="K126" s="7" t="s">
        <v>27</v>
      </c>
      <c r="L126" s="7">
        <v>0</v>
      </c>
      <c r="N126" s="13" t="s">
        <v>15</v>
      </c>
      <c r="O126" s="7">
        <f>O9/22</f>
        <v>20.681818181818183</v>
      </c>
      <c r="Q126" s="7" t="s">
        <v>3</v>
      </c>
      <c r="R126" s="7">
        <v>31.62962962962963</v>
      </c>
      <c r="T126" s="13" t="s">
        <v>2</v>
      </c>
      <c r="U126" s="7">
        <f>U9/22</f>
        <v>36.136363636363633</v>
      </c>
      <c r="W126" s="7" t="s">
        <v>27</v>
      </c>
      <c r="X126" s="7">
        <v>24.615384615384617</v>
      </c>
      <c r="Z126" s="13" t="s">
        <v>26</v>
      </c>
      <c r="AA126" s="7">
        <f>AA9/22</f>
        <v>21.681818181818183</v>
      </c>
      <c r="AC126" s="7" t="s">
        <v>27</v>
      </c>
      <c r="AD126" s="7">
        <v>34.071428571428569</v>
      </c>
      <c r="AF126" s="7" t="s">
        <v>30</v>
      </c>
      <c r="AG126" s="7">
        <f>AG9/22</f>
        <v>12.5</v>
      </c>
      <c r="AI126" s="7" t="s">
        <v>3</v>
      </c>
      <c r="AJ126" s="7">
        <v>10.576923076923077</v>
      </c>
      <c r="AL126" s="13" t="s">
        <v>15</v>
      </c>
      <c r="AM126" s="7">
        <f>AM9/22</f>
        <v>45.454545454545453</v>
      </c>
      <c r="AO126" s="7" t="s">
        <v>26</v>
      </c>
      <c r="AP126" s="7">
        <v>9.4615384615384617</v>
      </c>
    </row>
    <row r="127" spans="2:42" x14ac:dyDescent="0.25">
      <c r="B127" s="13"/>
      <c r="H127" s="13" t="s">
        <v>27</v>
      </c>
      <c r="I127" s="7" t="e">
        <f>I10/22</f>
        <v>#REF!</v>
      </c>
      <c r="K127" s="7" t="s">
        <v>0</v>
      </c>
      <c r="L127" s="7">
        <v>0</v>
      </c>
      <c r="N127" s="13" t="s">
        <v>2</v>
      </c>
      <c r="O127" s="7">
        <f>O10/22</f>
        <v>118.68181818181819</v>
      </c>
      <c r="Q127" s="7" t="s">
        <v>2</v>
      </c>
      <c r="R127" s="7">
        <v>30.333333333333332</v>
      </c>
      <c r="T127" s="13" t="s">
        <v>0</v>
      </c>
      <c r="U127" s="7">
        <f>U10/22</f>
        <v>14.545454545454545</v>
      </c>
      <c r="W127" s="7" t="s">
        <v>3</v>
      </c>
      <c r="X127" s="7">
        <v>22.857142857142858</v>
      </c>
      <c r="Z127" s="13" t="s">
        <v>3</v>
      </c>
      <c r="AA127" s="7">
        <f>AA10/22</f>
        <v>75.318181818181813</v>
      </c>
      <c r="AC127" s="7" t="s">
        <v>15</v>
      </c>
      <c r="AD127" s="7">
        <v>31.8</v>
      </c>
      <c r="AF127" s="13" t="s">
        <v>0</v>
      </c>
      <c r="AG127" s="7">
        <f>AG10/22</f>
        <v>69.727272727272734</v>
      </c>
      <c r="AI127" s="7" t="s">
        <v>15</v>
      </c>
      <c r="AJ127" s="7">
        <v>10.25</v>
      </c>
      <c r="AL127" s="13" t="s">
        <v>2</v>
      </c>
      <c r="AM127" s="7">
        <f>AM10/22</f>
        <v>46.18181818181818</v>
      </c>
      <c r="AO127" s="7" t="s">
        <v>29</v>
      </c>
      <c r="AP127" s="7">
        <v>8.7857142857142865</v>
      </c>
    </row>
    <row r="128" spans="2:42" x14ac:dyDescent="0.25">
      <c r="B128" s="13"/>
      <c r="H128" s="13" t="s">
        <v>0</v>
      </c>
      <c r="I128" s="7" t="e">
        <f>I11/22</f>
        <v>#REF!</v>
      </c>
      <c r="K128" s="7" t="s">
        <v>26</v>
      </c>
      <c r="L128" s="7">
        <v>0</v>
      </c>
      <c r="N128" s="13" t="s">
        <v>0</v>
      </c>
      <c r="O128" s="7">
        <f>O11/22</f>
        <v>110.09090909090909</v>
      </c>
      <c r="Q128" s="7" t="s">
        <v>15</v>
      </c>
      <c r="R128" s="7">
        <v>28.4375</v>
      </c>
      <c r="T128" s="13" t="s">
        <v>26</v>
      </c>
      <c r="U128" s="7">
        <f>U11/22</f>
        <v>78.63636363636364</v>
      </c>
      <c r="W128" s="7" t="s">
        <v>26</v>
      </c>
      <c r="X128" s="7">
        <v>21.333333333333332</v>
      </c>
      <c r="Z128" s="13" t="s">
        <v>27</v>
      </c>
      <c r="AA128" s="7">
        <f>AA11/22</f>
        <v>42.5</v>
      </c>
      <c r="AC128" s="7" t="s">
        <v>27</v>
      </c>
      <c r="AD128" s="7">
        <v>29.8125</v>
      </c>
      <c r="AF128" s="13" t="s">
        <v>26</v>
      </c>
      <c r="AG128" s="7">
        <f>AG11/22</f>
        <v>38.045454545454547</v>
      </c>
      <c r="AI128" s="7" t="s">
        <v>28</v>
      </c>
      <c r="AJ128" s="7">
        <v>10.185185185185185</v>
      </c>
      <c r="AL128" s="13" t="s">
        <v>29</v>
      </c>
      <c r="AM128" s="7">
        <f>AM11/22</f>
        <v>5.5909090909090908</v>
      </c>
      <c r="AO128" s="7" t="s">
        <v>27</v>
      </c>
      <c r="AP128" s="7">
        <v>8.1999999999999993</v>
      </c>
    </row>
    <row r="129" spans="2:42" x14ac:dyDescent="0.25">
      <c r="B129" s="13"/>
      <c r="H129" s="13" t="s">
        <v>26</v>
      </c>
      <c r="I129" s="7" t="e">
        <f>I7/23</f>
        <v>#REF!</v>
      </c>
      <c r="K129" s="7" t="s">
        <v>3</v>
      </c>
      <c r="L129" s="7">
        <v>0</v>
      </c>
      <c r="N129" s="13" t="s">
        <v>0</v>
      </c>
      <c r="O129" s="7">
        <f>O7/23</f>
        <v>37.130434782608695</v>
      </c>
      <c r="Q129" s="7" t="s">
        <v>27</v>
      </c>
      <c r="R129" s="7">
        <v>26.764705882352942</v>
      </c>
      <c r="T129" s="13" t="s">
        <v>3</v>
      </c>
      <c r="U129" s="7">
        <f>U7/23</f>
        <v>84.956521739130437</v>
      </c>
      <c r="W129" s="7" t="s">
        <v>0</v>
      </c>
      <c r="X129" s="7">
        <v>20</v>
      </c>
      <c r="Z129" s="13" t="s">
        <v>15</v>
      </c>
      <c r="AA129" s="7">
        <f>AA7/23</f>
        <v>165.21739130434781</v>
      </c>
      <c r="AC129" s="7" t="s">
        <v>3</v>
      </c>
      <c r="AD129" s="7">
        <v>28.058823529411764</v>
      </c>
      <c r="AF129" s="13" t="s">
        <v>3</v>
      </c>
      <c r="AG129" s="7">
        <f>AG7/23</f>
        <v>39.826086956521742</v>
      </c>
      <c r="AI129" s="7" t="s">
        <v>0</v>
      </c>
      <c r="AJ129" s="7">
        <v>9.6470588235294112</v>
      </c>
      <c r="AL129" s="7" t="s">
        <v>28</v>
      </c>
      <c r="AM129" s="7">
        <f>AM7/23</f>
        <v>15.043478260869565</v>
      </c>
      <c r="AO129" s="7" t="s">
        <v>0</v>
      </c>
      <c r="AP129" s="7">
        <v>7.6875</v>
      </c>
    </row>
    <row r="130" spans="2:42" x14ac:dyDescent="0.25">
      <c r="B130" s="13"/>
      <c r="H130" s="13" t="s">
        <v>3</v>
      </c>
      <c r="I130" s="7" t="e">
        <f>I8/23</f>
        <v>#REF!</v>
      </c>
      <c r="K130" s="7" t="s">
        <v>15</v>
      </c>
      <c r="L130" s="7">
        <v>0</v>
      </c>
      <c r="N130" s="13" t="s">
        <v>26</v>
      </c>
      <c r="O130" s="7">
        <f>O8/23</f>
        <v>131.21739130434781</v>
      </c>
      <c r="Q130" s="7" t="s">
        <v>3</v>
      </c>
      <c r="R130" s="7">
        <v>25.277777777777779</v>
      </c>
      <c r="T130" s="13" t="s">
        <v>27</v>
      </c>
      <c r="U130" s="7">
        <f>U8/23</f>
        <v>32.434782608695649</v>
      </c>
      <c r="W130" s="7" t="s">
        <v>2</v>
      </c>
      <c r="X130" s="7">
        <v>18.823529411764707</v>
      </c>
      <c r="Z130" s="13" t="s">
        <v>2</v>
      </c>
      <c r="AA130" s="7">
        <f>AA8/23</f>
        <v>125.60869565217391</v>
      </c>
      <c r="AC130" s="7" t="s">
        <v>26</v>
      </c>
      <c r="AD130" s="7">
        <v>26.5</v>
      </c>
      <c r="AF130" s="13" t="s">
        <v>27</v>
      </c>
      <c r="AG130" s="7">
        <f>AG8/23</f>
        <v>7.1304347826086953</v>
      </c>
      <c r="AI130" s="7" t="s">
        <v>2</v>
      </c>
      <c r="AJ130" s="7">
        <v>9.1111111111111107</v>
      </c>
      <c r="AL130" s="13" t="s">
        <v>0</v>
      </c>
      <c r="AM130" s="7">
        <f>AM8/23</f>
        <v>15.478260869565217</v>
      </c>
      <c r="AO130" s="7" t="s">
        <v>2</v>
      </c>
      <c r="AP130" s="7">
        <v>7.2352941176470589</v>
      </c>
    </row>
    <row r="131" spans="2:42" x14ac:dyDescent="0.25">
      <c r="B131" s="13"/>
      <c r="H131" s="13" t="s">
        <v>15</v>
      </c>
      <c r="I131" s="7" t="e">
        <f>I9/23</f>
        <v>#REF!</v>
      </c>
      <c r="K131" s="7" t="s">
        <v>2</v>
      </c>
      <c r="L131" s="7">
        <v>0</v>
      </c>
      <c r="N131" s="13" t="s">
        <v>3</v>
      </c>
      <c r="O131" s="7">
        <f>O9/23</f>
        <v>19.782608695652176</v>
      </c>
      <c r="Q131" s="7" t="s">
        <v>26</v>
      </c>
      <c r="R131" s="7">
        <v>23.94736842105263</v>
      </c>
      <c r="T131" s="13" t="s">
        <v>15</v>
      </c>
      <c r="U131" s="7">
        <f>U9/23</f>
        <v>34.565217391304351</v>
      </c>
      <c r="W131" s="7" t="s">
        <v>15</v>
      </c>
      <c r="X131" s="7">
        <v>17.777777777777779</v>
      </c>
      <c r="Z131" s="13" t="s">
        <v>0</v>
      </c>
      <c r="AA131" s="7">
        <f>AA9/23</f>
        <v>20.739130434782609</v>
      </c>
      <c r="AC131" s="7" t="s">
        <v>0</v>
      </c>
      <c r="AD131" s="7">
        <v>25.105263157894736</v>
      </c>
      <c r="AF131" s="13" t="s">
        <v>15</v>
      </c>
      <c r="AG131" s="7">
        <f>AG9/23</f>
        <v>11.956521739130435</v>
      </c>
      <c r="AI131" s="7" t="s">
        <v>26</v>
      </c>
      <c r="AJ131" s="7">
        <v>8.6315789473684212</v>
      </c>
      <c r="AL131" s="13" t="s">
        <v>26</v>
      </c>
      <c r="AM131" s="7">
        <f>AM9/23</f>
        <v>43.478260869565219</v>
      </c>
      <c r="AO131" s="7" t="s">
        <v>3</v>
      </c>
      <c r="AP131" s="7">
        <v>6.833333333333333</v>
      </c>
    </row>
    <row r="132" spans="2:42" x14ac:dyDescent="0.25">
      <c r="B132" s="13"/>
      <c r="H132" s="13" t="s">
        <v>2</v>
      </c>
      <c r="I132" s="7" t="e">
        <f>I10/23</f>
        <v>#REF!</v>
      </c>
      <c r="K132" s="7" t="s">
        <v>28</v>
      </c>
      <c r="L132" s="7">
        <v>0</v>
      </c>
      <c r="N132" s="13" t="s">
        <v>27</v>
      </c>
      <c r="O132" s="7">
        <f>O10/23</f>
        <v>113.52173913043478</v>
      </c>
      <c r="Q132" s="7" t="s">
        <v>0</v>
      </c>
      <c r="R132" s="7">
        <v>22.75</v>
      </c>
      <c r="T132" s="13" t="s">
        <v>2</v>
      </c>
      <c r="U132" s="7">
        <f>U10/23</f>
        <v>13.913043478260869</v>
      </c>
      <c r="W132" s="7" t="s">
        <v>27</v>
      </c>
      <c r="X132" s="7">
        <v>16.842105263157894</v>
      </c>
      <c r="Z132" s="13" t="s">
        <v>26</v>
      </c>
      <c r="AA132" s="7">
        <f>AA10/23</f>
        <v>72.043478260869563</v>
      </c>
      <c r="AC132" s="7" t="s">
        <v>2</v>
      </c>
      <c r="AD132" s="7">
        <v>23.85</v>
      </c>
      <c r="AF132" s="13" t="s">
        <v>2</v>
      </c>
      <c r="AG132" s="7">
        <f>AG10/23</f>
        <v>66.695652173913047</v>
      </c>
      <c r="AI132" s="7" t="s">
        <v>29</v>
      </c>
      <c r="AJ132" s="7">
        <v>8.1999999999999993</v>
      </c>
      <c r="AL132" s="13" t="s">
        <v>3</v>
      </c>
      <c r="AM132" s="7">
        <f>AM10/23</f>
        <v>44.173913043478258</v>
      </c>
      <c r="AO132" s="7" t="s">
        <v>28</v>
      </c>
      <c r="AP132" s="7">
        <v>6.4736842105263159</v>
      </c>
    </row>
    <row r="133" spans="2:42" x14ac:dyDescent="0.25">
      <c r="B133" s="13"/>
      <c r="H133" s="13" t="s">
        <v>28</v>
      </c>
      <c r="I133" s="7" t="e">
        <f>I11/23</f>
        <v>#REF!</v>
      </c>
      <c r="K133" s="7" t="s">
        <v>27</v>
      </c>
      <c r="L133" s="7">
        <v>0</v>
      </c>
      <c r="N133" s="13" t="s">
        <v>15</v>
      </c>
      <c r="O133" s="7">
        <f>O11/23</f>
        <v>105.30434782608695</v>
      </c>
      <c r="Q133" s="7" t="s">
        <v>2</v>
      </c>
      <c r="R133" s="7">
        <v>21.666666666666668</v>
      </c>
      <c r="T133" s="13" t="s">
        <v>0</v>
      </c>
      <c r="U133" s="7">
        <f>U11/23</f>
        <v>75.217391304347828</v>
      </c>
      <c r="W133" s="7" t="s">
        <v>3</v>
      </c>
      <c r="X133" s="7">
        <v>16</v>
      </c>
      <c r="Z133" s="13" t="s">
        <v>3</v>
      </c>
      <c r="AA133" s="7">
        <f>AA11/23</f>
        <v>40.652173913043477</v>
      </c>
      <c r="AC133" s="7" t="s">
        <v>3</v>
      </c>
      <c r="AD133" s="7">
        <v>22.714285714285715</v>
      </c>
      <c r="AF133" s="13" t="s">
        <v>29</v>
      </c>
      <c r="AG133" s="7">
        <f>AG11/23</f>
        <v>36.391304347826086</v>
      </c>
      <c r="AI133" s="7" t="s">
        <v>3</v>
      </c>
      <c r="AJ133" s="7">
        <v>7.8095238095238093</v>
      </c>
      <c r="AL133" s="13" t="s">
        <v>27</v>
      </c>
      <c r="AM133" s="7">
        <f>AM11/23</f>
        <v>5.3478260869565215</v>
      </c>
      <c r="AO133" s="7" t="s">
        <v>15</v>
      </c>
      <c r="AP133" s="7">
        <v>6.15</v>
      </c>
    </row>
    <row r="134" spans="2:42" x14ac:dyDescent="0.25">
      <c r="B134" s="13"/>
      <c r="H134" s="13" t="s">
        <v>27</v>
      </c>
      <c r="I134" s="7" t="e">
        <f>I7/24</f>
        <v>#REF!</v>
      </c>
      <c r="K134" s="7" t="s">
        <v>0</v>
      </c>
      <c r="L134" s="7">
        <v>0</v>
      </c>
      <c r="N134" s="13" t="s">
        <v>2</v>
      </c>
      <c r="O134" s="7">
        <f>O7/24</f>
        <v>35.583333333333336</v>
      </c>
      <c r="Q134" s="7" t="s">
        <v>15</v>
      </c>
      <c r="R134" s="7">
        <v>20.681818181818183</v>
      </c>
      <c r="T134" s="13" t="s">
        <v>26</v>
      </c>
      <c r="U134" s="7">
        <f>U7/24</f>
        <v>81.416666666666671</v>
      </c>
      <c r="W134" s="7" t="s">
        <v>26</v>
      </c>
      <c r="X134" s="7">
        <v>15.238095238095237</v>
      </c>
      <c r="Z134" s="13" t="s">
        <v>27</v>
      </c>
      <c r="AA134" s="7">
        <f>AA7/24</f>
        <v>158.33333333333334</v>
      </c>
      <c r="AC134" s="7" t="s">
        <v>26</v>
      </c>
      <c r="AD134" s="7">
        <v>21.681818181818183</v>
      </c>
      <c r="AF134" s="7" t="s">
        <v>28</v>
      </c>
      <c r="AG134" s="7">
        <f>AG7/24</f>
        <v>38.166666666666664</v>
      </c>
      <c r="AI134" s="15" t="s">
        <v>28</v>
      </c>
      <c r="AJ134" s="15">
        <v>7.4545454545454541</v>
      </c>
      <c r="AL134" s="13" t="s">
        <v>15</v>
      </c>
      <c r="AM134" s="7">
        <f>AM7/24</f>
        <v>14.416666666666666</v>
      </c>
      <c r="AO134" s="7" t="s">
        <v>26</v>
      </c>
      <c r="AP134" s="7">
        <v>5.8571428571428568</v>
      </c>
    </row>
    <row r="135" spans="2:42" x14ac:dyDescent="0.25">
      <c r="B135" s="13"/>
      <c r="H135" s="13" t="s">
        <v>15</v>
      </c>
      <c r="I135" s="7" t="e">
        <f>I8/24</f>
        <v>#REF!</v>
      </c>
      <c r="K135" s="7" t="s">
        <v>26</v>
      </c>
      <c r="L135" s="7">
        <v>0</v>
      </c>
      <c r="N135" s="13" t="s">
        <v>0</v>
      </c>
      <c r="O135" s="7">
        <f>O8/24</f>
        <v>125.75</v>
      </c>
      <c r="Q135" s="7" t="s">
        <v>3</v>
      </c>
      <c r="R135" s="7">
        <v>19.782608695652176</v>
      </c>
      <c r="T135" s="13" t="s">
        <v>3</v>
      </c>
      <c r="U135" s="7">
        <f>U8/24</f>
        <v>31.083333333333332</v>
      </c>
      <c r="W135" s="7" t="s">
        <v>0</v>
      </c>
      <c r="X135" s="7">
        <v>14.545454545454545</v>
      </c>
      <c r="Z135" s="13" t="s">
        <v>15</v>
      </c>
      <c r="AA135" s="7">
        <f>AA8/24</f>
        <v>120.375</v>
      </c>
      <c r="AC135" s="7" t="s">
        <v>0</v>
      </c>
      <c r="AD135" s="7">
        <v>20.739130434782609</v>
      </c>
      <c r="AF135" s="7" t="s">
        <v>30</v>
      </c>
      <c r="AG135" s="7">
        <f>AG8/24</f>
        <v>6.833333333333333</v>
      </c>
      <c r="AI135" s="7" t="s">
        <v>27</v>
      </c>
      <c r="AJ135" s="7">
        <v>7.1304347826086953</v>
      </c>
      <c r="AL135" s="13" t="s">
        <v>2</v>
      </c>
      <c r="AM135" s="7">
        <f>AM8/24</f>
        <v>14.833333333333334</v>
      </c>
      <c r="AO135" s="7" t="s">
        <v>29</v>
      </c>
      <c r="AP135" s="7">
        <v>5.5909090909090908</v>
      </c>
    </row>
    <row r="136" spans="2:42" x14ac:dyDescent="0.25">
      <c r="B136" s="13"/>
      <c r="H136" s="13" t="s">
        <v>2</v>
      </c>
      <c r="I136" s="7" t="e">
        <f>I9/24</f>
        <v>#REF!</v>
      </c>
      <c r="K136" s="7" t="s">
        <v>3</v>
      </c>
      <c r="L136" s="7">
        <v>0</v>
      </c>
      <c r="N136" s="13" t="s">
        <v>26</v>
      </c>
      <c r="O136" s="7">
        <f>O9/24</f>
        <v>18.958333333333332</v>
      </c>
      <c r="Q136" s="7" t="s">
        <v>26</v>
      </c>
      <c r="R136" s="7">
        <v>18.958333333333332</v>
      </c>
      <c r="T136" s="13" t="s">
        <v>27</v>
      </c>
      <c r="U136" s="7">
        <f>U9/24</f>
        <v>33.125</v>
      </c>
      <c r="W136" s="7" t="s">
        <v>2</v>
      </c>
      <c r="X136" s="7">
        <v>13.913043478260869</v>
      </c>
      <c r="Z136" s="13" t="s">
        <v>2</v>
      </c>
      <c r="AA136" s="7">
        <f>AA9/24</f>
        <v>19.875</v>
      </c>
      <c r="AC136" s="7" t="s">
        <v>2</v>
      </c>
      <c r="AD136" s="7">
        <v>19.875</v>
      </c>
      <c r="AF136" s="13" t="s">
        <v>0</v>
      </c>
      <c r="AG136" s="7">
        <f>AG9/24</f>
        <v>11.458333333333334</v>
      </c>
      <c r="AI136" s="7" t="s">
        <v>30</v>
      </c>
      <c r="AJ136" s="7">
        <v>6.833333333333333</v>
      </c>
      <c r="AL136" s="13" t="s">
        <v>29</v>
      </c>
      <c r="AM136" s="7">
        <f>AM9/24</f>
        <v>41.666666666666664</v>
      </c>
      <c r="AO136" s="7" t="s">
        <v>27</v>
      </c>
      <c r="AP136" s="7">
        <v>5.3478260869565215</v>
      </c>
    </row>
    <row r="137" spans="2:42" x14ac:dyDescent="0.25">
      <c r="B137" s="13"/>
      <c r="H137" s="13" t="s">
        <v>28</v>
      </c>
      <c r="I137" s="7" t="e">
        <f>I10/24</f>
        <v>#REF!</v>
      </c>
      <c r="K137" s="7" t="s">
        <v>15</v>
      </c>
      <c r="L137" s="7">
        <v>0</v>
      </c>
      <c r="N137" s="13" t="s">
        <v>3</v>
      </c>
      <c r="O137" s="7">
        <f>O10/24</f>
        <v>108.79166666666667</v>
      </c>
      <c r="Q137" s="7" t="s">
        <v>0</v>
      </c>
      <c r="R137" s="7">
        <v>18.2</v>
      </c>
      <c r="T137" s="13" t="s">
        <v>15</v>
      </c>
      <c r="U137" s="7">
        <f>U10/24</f>
        <v>13.333333333333334</v>
      </c>
      <c r="W137" s="7" t="s">
        <v>15</v>
      </c>
      <c r="X137" s="7">
        <v>13.333333333333334</v>
      </c>
      <c r="Z137" s="13" t="s">
        <v>0</v>
      </c>
      <c r="AA137" s="7">
        <f>AA10/24</f>
        <v>69.041666666666671</v>
      </c>
      <c r="AC137" s="7" t="s">
        <v>15</v>
      </c>
      <c r="AD137" s="7">
        <v>19.079999999999998</v>
      </c>
      <c r="AF137" s="13" t="s">
        <v>26</v>
      </c>
      <c r="AG137" s="7">
        <f>AG10/24</f>
        <v>63.916666666666664</v>
      </c>
      <c r="AI137" s="7" t="s">
        <v>15</v>
      </c>
      <c r="AJ137" s="7">
        <v>6.56</v>
      </c>
      <c r="AL137" s="7" t="s">
        <v>28</v>
      </c>
      <c r="AM137" s="7">
        <f>AM10/24</f>
        <v>42.333333333333336</v>
      </c>
      <c r="AO137" s="7" t="s">
        <v>0</v>
      </c>
      <c r="AP137" s="7">
        <v>5.125</v>
      </c>
    </row>
    <row r="138" spans="2:42" x14ac:dyDescent="0.25">
      <c r="B138" s="13"/>
      <c r="H138" s="13" t="s">
        <v>27</v>
      </c>
      <c r="I138" s="7" t="e">
        <f>I11/24</f>
        <v>#REF!</v>
      </c>
      <c r="K138" s="7" t="s">
        <v>2</v>
      </c>
      <c r="L138" s="7">
        <v>0</v>
      </c>
      <c r="N138" s="13" t="s">
        <v>27</v>
      </c>
      <c r="O138" s="7">
        <f>O11/24</f>
        <v>100.91666666666667</v>
      </c>
      <c r="Q138" s="7" t="s">
        <v>2</v>
      </c>
      <c r="R138" s="7">
        <v>17.5</v>
      </c>
      <c r="T138" s="13" t="s">
        <v>2</v>
      </c>
      <c r="U138" s="7">
        <f>U11/24</f>
        <v>72.083333333333329</v>
      </c>
      <c r="W138" s="7" t="s">
        <v>27</v>
      </c>
      <c r="X138" s="7">
        <v>12.8</v>
      </c>
      <c r="Z138" s="13" t="s">
        <v>26</v>
      </c>
      <c r="AA138" s="7">
        <f>AA11/24</f>
        <v>38.958333333333336</v>
      </c>
      <c r="AC138" s="7" t="s">
        <v>26</v>
      </c>
      <c r="AD138" s="7">
        <v>18.346153846153847</v>
      </c>
      <c r="AF138" s="13" t="s">
        <v>3</v>
      </c>
      <c r="AG138" s="7">
        <f>AG11/24</f>
        <v>34.875</v>
      </c>
      <c r="AI138" s="7" t="s">
        <v>26</v>
      </c>
      <c r="AJ138" s="7">
        <v>6.3076923076923075</v>
      </c>
      <c r="AL138" s="13" t="s">
        <v>0</v>
      </c>
      <c r="AM138" s="7">
        <f>AM11/24</f>
        <v>5.125</v>
      </c>
      <c r="AO138" s="7" t="s">
        <v>2</v>
      </c>
      <c r="AP138" s="7">
        <v>4.92</v>
      </c>
    </row>
    <row r="139" spans="2:42" x14ac:dyDescent="0.25">
      <c r="H139" s="13" t="s">
        <v>0</v>
      </c>
      <c r="I139" s="7" t="e">
        <f>I7/25</f>
        <v>#REF!</v>
      </c>
      <c r="K139" s="7" t="s">
        <v>28</v>
      </c>
      <c r="L139" s="7">
        <v>0</v>
      </c>
      <c r="N139" s="13" t="s">
        <v>15</v>
      </c>
      <c r="O139" s="7">
        <f>O7/25</f>
        <v>34.159999999999997</v>
      </c>
      <c r="Q139" s="7" t="s">
        <v>15</v>
      </c>
      <c r="R139" s="7">
        <v>16.851851851851851</v>
      </c>
      <c r="T139" s="13" t="s">
        <v>0</v>
      </c>
      <c r="U139" s="7">
        <f>U7/25</f>
        <v>78.16</v>
      </c>
      <c r="W139" s="7" t="s">
        <v>3</v>
      </c>
      <c r="X139" s="7">
        <v>12.307692307692308</v>
      </c>
      <c r="Z139" s="13" t="s">
        <v>3</v>
      </c>
      <c r="AA139" s="7">
        <f>AA7/25</f>
        <v>152</v>
      </c>
      <c r="AC139" s="7" t="s">
        <v>0</v>
      </c>
      <c r="AD139" s="7">
        <v>17.666666666666668</v>
      </c>
      <c r="AF139" s="13" t="s">
        <v>27</v>
      </c>
      <c r="AG139" s="7">
        <f>AG7/25</f>
        <v>36.64</v>
      </c>
      <c r="AI139" s="7" t="s">
        <v>29</v>
      </c>
      <c r="AJ139" s="7">
        <v>6.0740740740740744</v>
      </c>
      <c r="AL139" s="13" t="s">
        <v>26</v>
      </c>
      <c r="AM139" s="7">
        <f>AM7/25</f>
        <v>13.84</v>
      </c>
      <c r="AO139" s="7" t="s">
        <v>27</v>
      </c>
      <c r="AP139" s="7">
        <v>4.7307692307692308</v>
      </c>
    </row>
    <row r="140" spans="2:42" x14ac:dyDescent="0.25">
      <c r="H140" s="13" t="s">
        <v>26</v>
      </c>
      <c r="I140" s="7" t="e">
        <f>I8/25</f>
        <v>#REF!</v>
      </c>
      <c r="K140" s="7" t="s">
        <v>27</v>
      </c>
      <c r="L140" s="7">
        <v>0</v>
      </c>
      <c r="N140" s="13" t="s">
        <v>2</v>
      </c>
      <c r="O140" s="7">
        <f>O8/25</f>
        <v>120.72</v>
      </c>
      <c r="Q140" s="7" t="s">
        <v>2</v>
      </c>
      <c r="R140" s="7">
        <v>96.703703703703709</v>
      </c>
      <c r="T140" s="13" t="s">
        <v>26</v>
      </c>
      <c r="U140" s="7">
        <f>U8/25</f>
        <v>29.84</v>
      </c>
      <c r="W140" s="7" t="s">
        <v>26</v>
      </c>
      <c r="X140" s="7">
        <v>11.851851851851851</v>
      </c>
      <c r="Z140" s="13" t="s">
        <v>27</v>
      </c>
      <c r="AA140" s="7">
        <f>AA8/25</f>
        <v>115.56</v>
      </c>
      <c r="AC140" s="7" t="s">
        <v>26</v>
      </c>
      <c r="AD140" s="7">
        <v>61.370370370370374</v>
      </c>
      <c r="AF140" s="13" t="s">
        <v>15</v>
      </c>
      <c r="AG140" s="7">
        <f>AG8/25</f>
        <v>6.56</v>
      </c>
      <c r="AI140" s="7" t="s">
        <v>30</v>
      </c>
      <c r="AJ140" s="7">
        <v>56.814814814814817</v>
      </c>
      <c r="AL140" s="13" t="s">
        <v>3</v>
      </c>
      <c r="AM140" s="7">
        <f>AM8/25</f>
        <v>14.24</v>
      </c>
      <c r="AO140" s="7" t="s">
        <v>27</v>
      </c>
      <c r="AP140" s="7">
        <v>37.629629629629626</v>
      </c>
    </row>
    <row r="141" spans="2:42" x14ac:dyDescent="0.25">
      <c r="H141" s="13" t="s">
        <v>3</v>
      </c>
      <c r="I141" s="7" t="e">
        <f>I9/25</f>
        <v>#REF!</v>
      </c>
      <c r="K141" s="7" t="s">
        <v>0</v>
      </c>
      <c r="L141" s="7">
        <v>0</v>
      </c>
      <c r="N141" s="13" t="s">
        <v>0</v>
      </c>
      <c r="O141" s="7">
        <f>O9/25</f>
        <v>18.2</v>
      </c>
      <c r="Q141" s="7" t="s">
        <v>0</v>
      </c>
      <c r="R141" s="7">
        <v>89.703703703703709</v>
      </c>
      <c r="T141" s="13" t="s">
        <v>3</v>
      </c>
      <c r="U141" s="7">
        <f>U9/25</f>
        <v>31.8</v>
      </c>
      <c r="W141" s="7" t="s">
        <v>3</v>
      </c>
      <c r="X141" s="7">
        <v>64.074074074074076</v>
      </c>
      <c r="Z141" s="13" t="s">
        <v>15</v>
      </c>
      <c r="AA141" s="7">
        <f>AA9/25</f>
        <v>19.079999999999998</v>
      </c>
      <c r="AC141" s="7" t="s">
        <v>3</v>
      </c>
      <c r="AD141" s="7">
        <v>34.629629629629626</v>
      </c>
      <c r="AF141" s="13" t="s">
        <v>2</v>
      </c>
      <c r="AG141" s="7">
        <f>AG9/25</f>
        <v>11</v>
      </c>
      <c r="AI141" s="7" t="s">
        <v>0</v>
      </c>
      <c r="AJ141" s="7">
        <v>31</v>
      </c>
      <c r="AL141" s="13" t="s">
        <v>27</v>
      </c>
      <c r="AM141" s="7">
        <f>AM9/25</f>
        <v>40</v>
      </c>
      <c r="AO141" s="7" t="s">
        <v>15</v>
      </c>
      <c r="AP141" s="7">
        <v>4.5555555555555554</v>
      </c>
    </row>
    <row r="142" spans="2:42" x14ac:dyDescent="0.25">
      <c r="H142" s="13" t="s">
        <v>15</v>
      </c>
      <c r="I142" s="7" t="e">
        <f>I10/25</f>
        <v>#REF!</v>
      </c>
      <c r="K142" s="7" t="s">
        <v>26</v>
      </c>
      <c r="L142" s="7">
        <v>0</v>
      </c>
      <c r="N142" s="13" t="s">
        <v>26</v>
      </c>
      <c r="O142" s="7">
        <f>O10/25</f>
        <v>104.44</v>
      </c>
      <c r="Q142" s="7" t="s">
        <v>26</v>
      </c>
      <c r="T142" s="13" t="s">
        <v>27</v>
      </c>
      <c r="U142" s="7">
        <f>U10/25</f>
        <v>12.8</v>
      </c>
      <c r="W142" s="7" t="s">
        <v>27</v>
      </c>
      <c r="Z142" s="13" t="s">
        <v>2</v>
      </c>
      <c r="AA142" s="7">
        <f>AA10/25</f>
        <v>66.28</v>
      </c>
      <c r="AC142" s="7" t="s">
        <v>27</v>
      </c>
      <c r="AF142" s="13" t="s">
        <v>29</v>
      </c>
      <c r="AG142" s="7">
        <f>AG10/25</f>
        <v>61.36</v>
      </c>
      <c r="AI142" s="7" t="s">
        <v>26</v>
      </c>
      <c r="AL142" s="13" t="s">
        <v>15</v>
      </c>
      <c r="AM142" s="7">
        <f>AM10/25</f>
        <v>40.64</v>
      </c>
      <c r="AO142" s="7" t="s">
        <v>2</v>
      </c>
    </row>
    <row r="143" spans="2:42" x14ac:dyDescent="0.25">
      <c r="H143" s="13" t="s">
        <v>2</v>
      </c>
      <c r="I143" s="7" t="e">
        <f>I11/25</f>
        <v>#REF!</v>
      </c>
      <c r="K143" s="7" t="s">
        <v>3</v>
      </c>
      <c r="L143" s="7">
        <v>0</v>
      </c>
      <c r="N143" s="13" t="s">
        <v>3</v>
      </c>
      <c r="O143" s="7">
        <f>O11/25</f>
        <v>96.88</v>
      </c>
      <c r="Q143" s="7" t="s">
        <v>3</v>
      </c>
      <c r="T143" s="13" t="s">
        <v>15</v>
      </c>
      <c r="U143" s="7">
        <f>U11/25</f>
        <v>69.2</v>
      </c>
      <c r="W143" s="7" t="s">
        <v>15</v>
      </c>
      <c r="Z143" s="13" t="s">
        <v>0</v>
      </c>
      <c r="AA143" s="7">
        <f>AA11/25</f>
        <v>37.4</v>
      </c>
      <c r="AC143" s="7" t="s">
        <v>15</v>
      </c>
      <c r="AF143" s="7" t="s">
        <v>28</v>
      </c>
      <c r="AG143" s="7">
        <f>AG11/25</f>
        <v>33.479999999999997</v>
      </c>
      <c r="AI143" s="7" t="s">
        <v>3</v>
      </c>
      <c r="AL143" s="13" t="s">
        <v>2</v>
      </c>
      <c r="AM143" s="7">
        <f>AM11/25</f>
        <v>4.92</v>
      </c>
      <c r="AO143" s="7" t="s">
        <v>29</v>
      </c>
    </row>
    <row r="144" spans="2:42" x14ac:dyDescent="0.25">
      <c r="H144" s="13" t="s">
        <v>28</v>
      </c>
      <c r="I144" s="7" t="e">
        <f>I7/26</f>
        <v>#REF!</v>
      </c>
      <c r="K144" s="7" t="s">
        <v>15</v>
      </c>
      <c r="L144" s="7">
        <v>0</v>
      </c>
      <c r="N144" s="13" t="s">
        <v>27</v>
      </c>
      <c r="O144" s="7">
        <f>O7/26</f>
        <v>32.846153846153847</v>
      </c>
      <c r="Q144" s="7" t="s">
        <v>27</v>
      </c>
      <c r="T144" s="13" t="s">
        <v>2</v>
      </c>
      <c r="U144" s="7">
        <f>U7/26</f>
        <v>75.15384615384616</v>
      </c>
      <c r="W144" s="7" t="s">
        <v>2</v>
      </c>
      <c r="Z144" s="13" t="s">
        <v>26</v>
      </c>
      <c r="AA144" s="7">
        <f>AA7/26</f>
        <v>146.15384615384616</v>
      </c>
      <c r="AC144" s="7" t="s">
        <v>2</v>
      </c>
      <c r="AF144" s="13" t="s">
        <v>0</v>
      </c>
      <c r="AG144" s="7">
        <f>AG7/26</f>
        <v>35.230769230769234</v>
      </c>
      <c r="AI144" s="7" t="s">
        <v>27</v>
      </c>
      <c r="AL144" s="13" t="s">
        <v>29</v>
      </c>
      <c r="AM144" s="7">
        <f>AM7/26</f>
        <v>13.307692307692308</v>
      </c>
    </row>
    <row r="145" spans="8:39" x14ac:dyDescent="0.25">
      <c r="H145" s="13" t="s">
        <v>27</v>
      </c>
      <c r="I145" s="7" t="e">
        <f>I8/26</f>
        <v>#REF!</v>
      </c>
      <c r="K145" s="7" t="s">
        <v>2</v>
      </c>
      <c r="L145" s="7">
        <v>0</v>
      </c>
      <c r="N145" s="13" t="s">
        <v>15</v>
      </c>
      <c r="O145" s="7">
        <f>O8/26</f>
        <v>116.07692307692308</v>
      </c>
      <c r="Q145" s="7" t="s">
        <v>15</v>
      </c>
      <c r="T145" s="13" t="s">
        <v>0</v>
      </c>
      <c r="U145" s="7">
        <f>U8/26</f>
        <v>28.692307692307693</v>
      </c>
      <c r="W145" s="7" t="s">
        <v>0</v>
      </c>
      <c r="Z145" s="13" t="s">
        <v>0</v>
      </c>
      <c r="AA145" s="7">
        <f>AA8/26</f>
        <v>111.11538461538461</v>
      </c>
      <c r="AC145" s="7" t="s">
        <v>0</v>
      </c>
      <c r="AF145" s="13" t="s">
        <v>26</v>
      </c>
      <c r="AG145" s="7">
        <f>AG8/26</f>
        <v>6.3076923076923075</v>
      </c>
      <c r="AL145" s="13" t="s">
        <v>0</v>
      </c>
      <c r="AM145" s="7">
        <f>AM8/26</f>
        <v>13.692307692307692</v>
      </c>
    </row>
    <row r="146" spans="8:39" x14ac:dyDescent="0.25">
      <c r="H146" s="13" t="s">
        <v>0</v>
      </c>
      <c r="I146" s="7" t="e">
        <f>I9/26</f>
        <v>#REF!</v>
      </c>
      <c r="K146" s="7" t="s">
        <v>28</v>
      </c>
      <c r="L146" s="7">
        <v>0</v>
      </c>
      <c r="N146" s="13" t="s">
        <v>2</v>
      </c>
      <c r="O146" s="7">
        <f>O9/26</f>
        <v>17.5</v>
      </c>
      <c r="Q146" s="7" t="s">
        <v>2</v>
      </c>
      <c r="T146" s="13" t="s">
        <v>26</v>
      </c>
      <c r="U146" s="7">
        <f>U9/26</f>
        <v>30.576923076923077</v>
      </c>
      <c r="W146" s="7" t="s">
        <v>26</v>
      </c>
      <c r="Z146" s="13" t="s">
        <v>26</v>
      </c>
      <c r="AA146" s="7">
        <f>AA9/26</f>
        <v>18.346153846153847</v>
      </c>
      <c r="AC146" s="7" t="s">
        <v>26</v>
      </c>
      <c r="AF146" s="13" t="s">
        <v>3</v>
      </c>
      <c r="AG146" s="7">
        <f>AG9/26</f>
        <v>10.576923076923077</v>
      </c>
      <c r="AL146" s="13" t="s">
        <v>26</v>
      </c>
      <c r="AM146" s="7">
        <f>AM9/26</f>
        <v>38.46153846153846</v>
      </c>
    </row>
    <row r="147" spans="8:39" x14ac:dyDescent="0.25">
      <c r="H147" s="13" t="s">
        <v>26</v>
      </c>
      <c r="I147" s="7" t="e">
        <f>I10/26</f>
        <v>#REF!</v>
      </c>
      <c r="K147" s="7" t="s">
        <v>27</v>
      </c>
      <c r="L147" s="7">
        <v>0</v>
      </c>
      <c r="N147" s="13" t="s">
        <v>0</v>
      </c>
      <c r="O147" s="7">
        <f>O10/26</f>
        <v>100.42307692307692</v>
      </c>
      <c r="Q147" s="7" t="s">
        <v>0</v>
      </c>
      <c r="T147" s="13" t="s">
        <v>3</v>
      </c>
      <c r="U147" s="7">
        <f>U10/26</f>
        <v>12.307692307692308</v>
      </c>
      <c r="W147" s="7" t="s">
        <v>3</v>
      </c>
      <c r="Z147" s="13" t="s">
        <v>3</v>
      </c>
      <c r="AA147" s="7">
        <f>AA10/26</f>
        <v>63.730769230769234</v>
      </c>
      <c r="AC147" s="7" t="s">
        <v>3</v>
      </c>
      <c r="AF147" s="13" t="s">
        <v>27</v>
      </c>
      <c r="AG147" s="7">
        <f>AG10/26</f>
        <v>59</v>
      </c>
      <c r="AL147" s="13" t="s">
        <v>3</v>
      </c>
      <c r="AM147" s="7">
        <f>AM10/26</f>
        <v>39.07692307692308</v>
      </c>
    </row>
    <row r="148" spans="8:39" x14ac:dyDescent="0.25">
      <c r="H148" s="13" t="s">
        <v>3</v>
      </c>
      <c r="I148" s="7" t="e">
        <f>I11/26</f>
        <v>#REF!</v>
      </c>
      <c r="K148" s="7" t="s">
        <v>0</v>
      </c>
      <c r="L148" s="7">
        <v>0</v>
      </c>
      <c r="N148" s="13" t="s">
        <v>26</v>
      </c>
      <c r="O148" s="7">
        <f>O11/26</f>
        <v>93.15384615384616</v>
      </c>
      <c r="Q148" s="7" t="s">
        <v>26</v>
      </c>
      <c r="T148" s="13" t="s">
        <v>27</v>
      </c>
      <c r="U148" s="7">
        <f>U11/26</f>
        <v>66.538461538461533</v>
      </c>
      <c r="W148" s="7" t="s">
        <v>27</v>
      </c>
      <c r="Z148" s="13" t="s">
        <v>27</v>
      </c>
      <c r="AA148" s="7">
        <f>AA11/26</f>
        <v>35.96153846153846</v>
      </c>
      <c r="AC148" s="7" t="s">
        <v>27</v>
      </c>
      <c r="AF148" s="13" t="s">
        <v>15</v>
      </c>
      <c r="AG148" s="7">
        <f>AG11/26</f>
        <v>32.192307692307693</v>
      </c>
      <c r="AL148" s="13" t="s">
        <v>27</v>
      </c>
      <c r="AM148" s="7">
        <f>AM11/26</f>
        <v>4.7307692307692308</v>
      </c>
    </row>
    <row r="149" spans="8:39" x14ac:dyDescent="0.25">
      <c r="H149" s="13" t="s">
        <v>15</v>
      </c>
      <c r="I149" s="7" t="e">
        <f>I7/27</f>
        <v>#REF!</v>
      </c>
      <c r="K149" s="7" t="s">
        <v>26</v>
      </c>
      <c r="L149" s="7">
        <v>0</v>
      </c>
      <c r="N149" s="13" t="s">
        <v>3</v>
      </c>
      <c r="O149" s="7">
        <f>O7/27</f>
        <v>31.62962962962963</v>
      </c>
      <c r="Q149" s="7" t="s">
        <v>3</v>
      </c>
      <c r="T149" s="13" t="s">
        <v>15</v>
      </c>
      <c r="U149" s="7">
        <f>U7/27</f>
        <v>72.370370370370367</v>
      </c>
      <c r="W149" s="7" t="s">
        <v>15</v>
      </c>
      <c r="Z149" s="13" t="s">
        <v>15</v>
      </c>
      <c r="AA149" s="7">
        <f>AA7/27</f>
        <v>140.74074074074073</v>
      </c>
      <c r="AC149" s="7" t="s">
        <v>15</v>
      </c>
      <c r="AF149" s="13" t="s">
        <v>2</v>
      </c>
      <c r="AG149" s="7">
        <f>AG7/27</f>
        <v>33.925925925925924</v>
      </c>
      <c r="AL149" s="13" t="s">
        <v>0</v>
      </c>
      <c r="AM149" s="7">
        <f>AM7/27</f>
        <v>12.814814814814815</v>
      </c>
    </row>
    <row r="150" spans="8:39" x14ac:dyDescent="0.25">
      <c r="H150" s="13" t="s">
        <v>2</v>
      </c>
      <c r="I150" s="7" t="e">
        <f>I8/27</f>
        <v>#REF!</v>
      </c>
      <c r="K150" s="7" t="s">
        <v>3</v>
      </c>
      <c r="L150" s="7">
        <v>0</v>
      </c>
      <c r="N150" s="13" t="s">
        <v>27</v>
      </c>
      <c r="O150" s="7">
        <f>O8/27</f>
        <v>111.77777777777777</v>
      </c>
      <c r="Q150" s="7" t="s">
        <v>27</v>
      </c>
      <c r="T150" s="13" t="s">
        <v>2</v>
      </c>
      <c r="U150" s="7">
        <f>U8/27</f>
        <v>27.62962962962963</v>
      </c>
      <c r="W150" s="7" t="s">
        <v>2</v>
      </c>
      <c r="Z150" s="13" t="s">
        <v>2</v>
      </c>
      <c r="AA150" s="7">
        <f>AA8/27</f>
        <v>107</v>
      </c>
      <c r="AC150" s="7" t="s">
        <v>2</v>
      </c>
      <c r="AF150" s="13" t="s">
        <v>29</v>
      </c>
      <c r="AG150" s="7">
        <f>AG8/27</f>
        <v>6.0740740740740744</v>
      </c>
      <c r="AL150" s="13" t="s">
        <v>26</v>
      </c>
      <c r="AM150" s="7">
        <f>AM8/27</f>
        <v>13.185185185185185</v>
      </c>
    </row>
    <row r="151" spans="8:39" x14ac:dyDescent="0.25">
      <c r="H151" s="13" t="s">
        <v>28</v>
      </c>
      <c r="I151" s="7" t="e">
        <f>I9/27</f>
        <v>#REF!</v>
      </c>
      <c r="K151" s="7" t="s">
        <v>15</v>
      </c>
      <c r="L151" s="7">
        <v>0</v>
      </c>
      <c r="N151" s="13" t="s">
        <v>15</v>
      </c>
      <c r="O151" s="7">
        <f>O9/27</f>
        <v>16.851851851851851</v>
      </c>
      <c r="Q151" s="7" t="s">
        <v>15</v>
      </c>
      <c r="T151" s="13" t="s">
        <v>0</v>
      </c>
      <c r="U151" s="7">
        <f>U9/27</f>
        <v>29.444444444444443</v>
      </c>
      <c r="W151" s="7" t="s">
        <v>0</v>
      </c>
      <c r="Z151" s="13" t="s">
        <v>0</v>
      </c>
      <c r="AA151" s="7">
        <f>AA9/27</f>
        <v>17.666666666666668</v>
      </c>
      <c r="AF151" s="7" t="s">
        <v>28</v>
      </c>
      <c r="AG151" s="7">
        <f>AG9/27</f>
        <v>10.185185185185185</v>
      </c>
      <c r="AL151" s="13" t="s">
        <v>3</v>
      </c>
      <c r="AM151" s="7">
        <f>AM9/27</f>
        <v>37.037037037037038</v>
      </c>
    </row>
    <row r="152" spans="8:39" x14ac:dyDescent="0.25">
      <c r="H152" s="13" t="s">
        <v>27</v>
      </c>
      <c r="I152" s="7" t="e">
        <f>I10/27</f>
        <v>#REF!</v>
      </c>
      <c r="K152" s="7" t="s">
        <v>15</v>
      </c>
      <c r="L152" s="7">
        <v>0</v>
      </c>
      <c r="N152" s="13" t="s">
        <v>2</v>
      </c>
      <c r="O152" s="7">
        <f>O10/27</f>
        <v>96.703703703703709</v>
      </c>
      <c r="Q152" s="7" t="s">
        <v>2</v>
      </c>
      <c r="T152" s="13" t="s">
        <v>26</v>
      </c>
      <c r="U152" s="7">
        <f>U10/27</f>
        <v>11.851851851851851</v>
      </c>
      <c r="W152" s="7" t="s">
        <v>26</v>
      </c>
      <c r="Z152" s="13" t="s">
        <v>26</v>
      </c>
      <c r="AA152" s="7">
        <f>AA10/27</f>
        <v>61.370370370370374</v>
      </c>
      <c r="AF152" s="7" t="s">
        <v>30</v>
      </c>
      <c r="AG152" s="7">
        <f>AG10/27</f>
        <v>56.814814814814817</v>
      </c>
      <c r="AL152" s="13" t="s">
        <v>27</v>
      </c>
      <c r="AM152" s="7">
        <f>AM10/27</f>
        <v>37.629629629629626</v>
      </c>
    </row>
    <row r="153" spans="8:39" x14ac:dyDescent="0.25">
      <c r="H153" s="13" t="s">
        <v>0</v>
      </c>
      <c r="I153" s="7" t="e">
        <f>I11/27</f>
        <v>#REF!</v>
      </c>
      <c r="K153" s="7" t="s">
        <v>2</v>
      </c>
      <c r="L153" s="7">
        <v>0</v>
      </c>
      <c r="N153" s="13" t="s">
        <v>0</v>
      </c>
      <c r="O153" s="7">
        <f>O11/27</f>
        <v>89.703703703703709</v>
      </c>
      <c r="Q153" s="7" t="s">
        <v>0</v>
      </c>
      <c r="T153" s="13" t="s">
        <v>3</v>
      </c>
      <c r="U153" s="7">
        <f>U11/27</f>
        <v>64.074074074074076</v>
      </c>
      <c r="W153" s="7" t="s">
        <v>3</v>
      </c>
      <c r="Z153" s="13" t="s">
        <v>3</v>
      </c>
      <c r="AA153" s="7">
        <f>AA11/27</f>
        <v>34.629629629629626</v>
      </c>
      <c r="AF153" s="13" t="s">
        <v>0</v>
      </c>
      <c r="AG153" s="7">
        <f>AG11/27</f>
        <v>31</v>
      </c>
      <c r="AL153" s="13" t="s">
        <v>15</v>
      </c>
      <c r="AM153" s="7">
        <f>AM11/27</f>
        <v>4.5555555555555554</v>
      </c>
    </row>
    <row r="154" spans="8:39" x14ac:dyDescent="0.25">
      <c r="H154" s="13" t="s">
        <v>26</v>
      </c>
      <c r="I154" s="7" t="e">
        <f>I7/28</f>
        <v>#REF!</v>
      </c>
      <c r="K154" s="7" t="s">
        <v>28</v>
      </c>
      <c r="L154" s="7">
        <v>0</v>
      </c>
      <c r="N154" s="13" t="s">
        <v>26</v>
      </c>
      <c r="Q154" s="7" t="s">
        <v>26</v>
      </c>
      <c r="T154" s="13" t="s">
        <v>27</v>
      </c>
      <c r="W154" s="7" t="s">
        <v>27</v>
      </c>
      <c r="Z154" s="13" t="s">
        <v>27</v>
      </c>
      <c r="AF154" s="13" t="s">
        <v>26</v>
      </c>
      <c r="AL154" s="13" t="s">
        <v>2</v>
      </c>
    </row>
    <row r="155" spans="8:39" x14ac:dyDescent="0.25">
      <c r="H155" s="13" t="s">
        <v>3</v>
      </c>
      <c r="I155" s="7" t="e">
        <f>I8/28</f>
        <v>#REF!</v>
      </c>
      <c r="K155" s="7" t="s">
        <v>27</v>
      </c>
      <c r="L155" s="7">
        <v>0</v>
      </c>
      <c r="N155" s="13" t="s">
        <v>3</v>
      </c>
      <c r="Q155" s="7" t="s">
        <v>3</v>
      </c>
      <c r="T155" s="13" t="s">
        <v>15</v>
      </c>
      <c r="W155" s="7" t="s">
        <v>15</v>
      </c>
      <c r="Z155" s="13" t="s">
        <v>15</v>
      </c>
      <c r="AF155" s="13" t="s">
        <v>3</v>
      </c>
      <c r="AL155" s="13" t="s">
        <v>29</v>
      </c>
    </row>
    <row r="156" spans="8:39" x14ac:dyDescent="0.25">
      <c r="H156" s="13" t="s">
        <v>15</v>
      </c>
      <c r="I156" s="7" t="e">
        <f>I9/28</f>
        <v>#REF!</v>
      </c>
      <c r="K156" s="7" t="s">
        <v>0</v>
      </c>
      <c r="L156" s="7">
        <v>0</v>
      </c>
      <c r="N156" s="13" t="s">
        <v>27</v>
      </c>
      <c r="Q156" s="7" t="s">
        <v>27</v>
      </c>
      <c r="T156" s="13" t="s">
        <v>2</v>
      </c>
      <c r="W156" s="7" t="s">
        <v>2</v>
      </c>
      <c r="Z156" s="13" t="s">
        <v>2</v>
      </c>
      <c r="AF156" s="13" t="s">
        <v>27</v>
      </c>
      <c r="AL156" s="13"/>
    </row>
    <row r="157" spans="8:39" x14ac:dyDescent="0.25">
      <c r="H157" s="13" t="s">
        <v>2</v>
      </c>
      <c r="I157" s="7" t="e">
        <f>I10/28</f>
        <v>#REF!</v>
      </c>
      <c r="K157" s="7" t="s">
        <v>26</v>
      </c>
      <c r="L157" s="7">
        <v>0</v>
      </c>
      <c r="N157" s="13" t="s">
        <v>15</v>
      </c>
      <c r="Q157" s="7" t="s">
        <v>15</v>
      </c>
      <c r="T157" s="13" t="s">
        <v>0</v>
      </c>
      <c r="W157" s="7" t="s">
        <v>0</v>
      </c>
      <c r="Z157" s="13" t="s">
        <v>0</v>
      </c>
      <c r="AF157" s="13"/>
      <c r="AL157" s="13"/>
    </row>
    <row r="158" spans="8:39" x14ac:dyDescent="0.25">
      <c r="H158" s="13" t="s">
        <v>28</v>
      </c>
      <c r="I158" s="7" t="e">
        <f>I11/28</f>
        <v>#REF!</v>
      </c>
      <c r="K158" s="7" t="s">
        <v>3</v>
      </c>
      <c r="L158" s="7">
        <v>0</v>
      </c>
      <c r="N158" s="13" t="s">
        <v>2</v>
      </c>
      <c r="Q158" s="7" t="s">
        <v>2</v>
      </c>
      <c r="T158" s="13" t="s">
        <v>26</v>
      </c>
      <c r="W158" s="7" t="s">
        <v>26</v>
      </c>
      <c r="Z158" s="13" t="s">
        <v>26</v>
      </c>
      <c r="AF158" s="13"/>
      <c r="AL158" s="13"/>
    </row>
    <row r="159" spans="8:39" x14ac:dyDescent="0.25">
      <c r="H159" s="13" t="s">
        <v>27</v>
      </c>
      <c r="I159" s="7" t="e">
        <f>I7/29</f>
        <v>#REF!</v>
      </c>
      <c r="K159" s="7" t="s">
        <v>15</v>
      </c>
      <c r="L159" s="7">
        <v>0</v>
      </c>
      <c r="N159" s="13" t="s">
        <v>0</v>
      </c>
      <c r="Q159" s="7" t="s">
        <v>0</v>
      </c>
      <c r="T159" s="13" t="s">
        <v>3</v>
      </c>
      <c r="W159" s="7" t="s">
        <v>3</v>
      </c>
      <c r="Z159" s="13" t="s">
        <v>3</v>
      </c>
    </row>
    <row r="160" spans="8:39" x14ac:dyDescent="0.25">
      <c r="H160" s="13" t="s">
        <v>0</v>
      </c>
      <c r="I160" s="7" t="e">
        <f>I8/29</f>
        <v>#REF!</v>
      </c>
      <c r="K160" s="7" t="s">
        <v>2</v>
      </c>
      <c r="L160" s="7">
        <v>0</v>
      </c>
      <c r="N160" s="13" t="s">
        <v>26</v>
      </c>
      <c r="Q160" s="7" t="s">
        <v>26</v>
      </c>
      <c r="T160" s="13" t="s">
        <v>27</v>
      </c>
      <c r="W160" s="7" t="s">
        <v>27</v>
      </c>
      <c r="Z160" s="13" t="s">
        <v>27</v>
      </c>
    </row>
    <row r="161" spans="8:26" x14ac:dyDescent="0.25">
      <c r="H161" s="13" t="s">
        <v>26</v>
      </c>
      <c r="I161" s="7" t="e">
        <f>I9/29</f>
        <v>#REF!</v>
      </c>
      <c r="K161" s="7" t="s">
        <v>28</v>
      </c>
      <c r="L161" s="7">
        <v>0</v>
      </c>
      <c r="N161" s="13" t="s">
        <v>3</v>
      </c>
      <c r="Q161" s="7" t="s">
        <v>3</v>
      </c>
      <c r="T161" s="13" t="s">
        <v>15</v>
      </c>
      <c r="W161" s="7" t="s">
        <v>15</v>
      </c>
      <c r="Z161" s="13" t="s">
        <v>15</v>
      </c>
    </row>
    <row r="162" spans="8:26" x14ac:dyDescent="0.25">
      <c r="H162" s="13" t="s">
        <v>3</v>
      </c>
      <c r="I162" s="7" t="e">
        <f>I10/29</f>
        <v>#REF!</v>
      </c>
      <c r="K162" s="7" t="s">
        <v>27</v>
      </c>
      <c r="L162" s="7">
        <v>0</v>
      </c>
      <c r="N162" s="13" t="s">
        <v>27</v>
      </c>
      <c r="Q162" s="7" t="s">
        <v>27</v>
      </c>
      <c r="T162" s="13" t="s">
        <v>2</v>
      </c>
      <c r="W162" s="7" t="s">
        <v>2</v>
      </c>
      <c r="Z162" s="13" t="s">
        <v>2</v>
      </c>
    </row>
    <row r="163" spans="8:26" x14ac:dyDescent="0.25">
      <c r="H163" s="13" t="s">
        <v>15</v>
      </c>
      <c r="I163" s="7" t="e">
        <f>I11/29</f>
        <v>#REF!</v>
      </c>
      <c r="K163" s="7" t="s">
        <v>0</v>
      </c>
      <c r="L163" s="7">
        <v>0</v>
      </c>
      <c r="N163" s="13" t="s">
        <v>15</v>
      </c>
      <c r="Q163" s="7" t="s">
        <v>15</v>
      </c>
      <c r="T163" s="13" t="s">
        <v>0</v>
      </c>
      <c r="W163" s="7" t="s">
        <v>0</v>
      </c>
    </row>
    <row r="164" spans="8:26" x14ac:dyDescent="0.25">
      <c r="H164" s="13" t="s">
        <v>15</v>
      </c>
      <c r="I164" s="7" t="e">
        <f>I7/30</f>
        <v>#REF!</v>
      </c>
      <c r="K164" s="7" t="s">
        <v>26</v>
      </c>
      <c r="L164" s="7">
        <v>0</v>
      </c>
      <c r="N164" s="13" t="s">
        <v>2</v>
      </c>
      <c r="Q164" s="7" t="s">
        <v>2</v>
      </c>
      <c r="T164" s="13" t="s">
        <v>26</v>
      </c>
      <c r="W164" s="7" t="s">
        <v>26</v>
      </c>
    </row>
    <row r="165" spans="8:26" x14ac:dyDescent="0.25">
      <c r="H165" s="13" t="s">
        <v>2</v>
      </c>
      <c r="I165" s="7" t="e">
        <f>I8/30</f>
        <v>#REF!</v>
      </c>
      <c r="K165" s="7" t="s">
        <v>3</v>
      </c>
      <c r="L165" s="7">
        <v>0</v>
      </c>
      <c r="N165" s="13" t="s">
        <v>0</v>
      </c>
      <c r="Q165" s="7" t="s">
        <v>0</v>
      </c>
      <c r="T165" s="13" t="s">
        <v>3</v>
      </c>
      <c r="W165" s="7" t="s">
        <v>3</v>
      </c>
    </row>
    <row r="166" spans="8:26" x14ac:dyDescent="0.25">
      <c r="H166" s="13" t="s">
        <v>28</v>
      </c>
      <c r="I166" s="7" t="e">
        <f>I9/30</f>
        <v>#REF!</v>
      </c>
      <c r="K166" s="7" t="s">
        <v>15</v>
      </c>
      <c r="L166" s="7">
        <v>0</v>
      </c>
      <c r="N166" s="13" t="s">
        <v>26</v>
      </c>
      <c r="Q166" s="7" t="s">
        <v>26</v>
      </c>
      <c r="T166" s="13" t="s">
        <v>27</v>
      </c>
      <c r="W166" s="7" t="s">
        <v>27</v>
      </c>
    </row>
    <row r="167" spans="8:26" x14ac:dyDescent="0.25">
      <c r="H167" s="13" t="s">
        <v>27</v>
      </c>
      <c r="I167" s="7" t="e">
        <f>I10/30</f>
        <v>#REF!</v>
      </c>
      <c r="K167" s="7" t="s">
        <v>2</v>
      </c>
      <c r="L167" s="7">
        <v>0</v>
      </c>
      <c r="N167" s="13" t="s">
        <v>3</v>
      </c>
      <c r="Q167" s="7" t="s">
        <v>3</v>
      </c>
      <c r="T167" s="13" t="s">
        <v>15</v>
      </c>
      <c r="W167" s="7" t="s">
        <v>15</v>
      </c>
    </row>
    <row r="168" spans="8:26" x14ac:dyDescent="0.25">
      <c r="H168" s="13" t="s">
        <v>0</v>
      </c>
      <c r="I168" s="7" t="e">
        <f>I11/30</f>
        <v>#REF!</v>
      </c>
      <c r="K168" s="7" t="s">
        <v>28</v>
      </c>
      <c r="L168" s="7">
        <v>0</v>
      </c>
      <c r="N168" s="13" t="s">
        <v>27</v>
      </c>
      <c r="Q168" s="7" t="s">
        <v>27</v>
      </c>
      <c r="T168" s="13" t="s">
        <v>2</v>
      </c>
      <c r="W168" s="7" t="s">
        <v>2</v>
      </c>
    </row>
    <row r="169" spans="8:26" x14ac:dyDescent="0.25">
      <c r="H169" s="13" t="s">
        <v>26</v>
      </c>
      <c r="I169" s="7" t="e">
        <f>I7/31</f>
        <v>#REF!</v>
      </c>
      <c r="K169" s="7" t="s">
        <v>27</v>
      </c>
      <c r="L169" s="7">
        <v>0</v>
      </c>
      <c r="N169" s="13" t="s">
        <v>15</v>
      </c>
      <c r="Q169" s="7" t="s">
        <v>15</v>
      </c>
      <c r="T169" s="13" t="s">
        <v>0</v>
      </c>
      <c r="W169" s="7" t="s">
        <v>0</v>
      </c>
    </row>
    <row r="170" spans="8:26" x14ac:dyDescent="0.25">
      <c r="H170" s="13" t="s">
        <v>3</v>
      </c>
      <c r="I170" s="7" t="e">
        <f>I8/31</f>
        <v>#REF!</v>
      </c>
      <c r="K170" s="7" t="s">
        <v>0</v>
      </c>
      <c r="L170" s="7">
        <v>0</v>
      </c>
      <c r="N170" s="13" t="s">
        <v>2</v>
      </c>
      <c r="Q170" s="7" t="s">
        <v>2</v>
      </c>
      <c r="T170" s="13" t="s">
        <v>26</v>
      </c>
      <c r="W170" s="7" t="s">
        <v>26</v>
      </c>
    </row>
    <row r="171" spans="8:26" x14ac:dyDescent="0.25">
      <c r="H171" s="13" t="s">
        <v>15</v>
      </c>
      <c r="I171" s="7" t="e">
        <f>I9/31</f>
        <v>#REF!</v>
      </c>
      <c r="K171" s="7" t="s">
        <v>26</v>
      </c>
      <c r="L171" s="7">
        <v>0</v>
      </c>
      <c r="N171" s="13" t="s">
        <v>0</v>
      </c>
      <c r="Q171" s="7" t="s">
        <v>0</v>
      </c>
      <c r="T171" s="13" t="s">
        <v>3</v>
      </c>
      <c r="W171" s="7" t="s">
        <v>3</v>
      </c>
    </row>
    <row r="172" spans="8:26" x14ac:dyDescent="0.25">
      <c r="H172" s="13" t="s">
        <v>2</v>
      </c>
      <c r="I172" s="7" t="e">
        <f>I10/31</f>
        <v>#REF!</v>
      </c>
      <c r="K172" s="7" t="s">
        <v>3</v>
      </c>
      <c r="L172" s="7">
        <v>0</v>
      </c>
      <c r="N172" s="13" t="s">
        <v>26</v>
      </c>
      <c r="Q172" s="7" t="s">
        <v>0</v>
      </c>
      <c r="T172" s="13" t="s">
        <v>27</v>
      </c>
      <c r="W172" s="7" t="s">
        <v>27</v>
      </c>
    </row>
    <row r="173" spans="8:26" x14ac:dyDescent="0.25">
      <c r="H173" s="13" t="s">
        <v>28</v>
      </c>
      <c r="I173" s="7" t="e">
        <f>I11/31</f>
        <v>#REF!</v>
      </c>
      <c r="K173" s="7" t="s">
        <v>15</v>
      </c>
      <c r="L173" s="7">
        <v>0</v>
      </c>
      <c r="N173" s="13" t="s">
        <v>3</v>
      </c>
      <c r="Q173" s="7" t="s">
        <v>26</v>
      </c>
      <c r="T173" s="13" t="s">
        <v>15</v>
      </c>
      <c r="W173" s="7" t="s">
        <v>15</v>
      </c>
    </row>
    <row r="174" spans="8:26" x14ac:dyDescent="0.25">
      <c r="H174" s="13" t="s">
        <v>27</v>
      </c>
      <c r="I174" s="7" t="e">
        <f>I7/32</f>
        <v>#REF!</v>
      </c>
      <c r="K174" s="7" t="s">
        <v>2</v>
      </c>
      <c r="L174" s="7">
        <v>0</v>
      </c>
      <c r="N174" s="13" t="s">
        <v>27</v>
      </c>
      <c r="Q174" s="7" t="s">
        <v>3</v>
      </c>
      <c r="T174" s="13" t="s">
        <v>2</v>
      </c>
      <c r="W174" s="7" t="s">
        <v>2</v>
      </c>
    </row>
    <row r="175" spans="8:26" x14ac:dyDescent="0.25">
      <c r="H175" s="13" t="s">
        <v>0</v>
      </c>
      <c r="I175" s="7" t="e">
        <f>I8/32</f>
        <v>#REF!</v>
      </c>
      <c r="K175" s="7" t="s">
        <v>28</v>
      </c>
      <c r="L175" s="7">
        <v>0</v>
      </c>
      <c r="N175" s="13" t="s">
        <v>15</v>
      </c>
      <c r="Q175" s="7" t="s">
        <v>27</v>
      </c>
      <c r="T175" s="13" t="s">
        <v>0</v>
      </c>
      <c r="W175" s="7" t="s">
        <v>0</v>
      </c>
    </row>
    <row r="176" spans="8:26" x14ac:dyDescent="0.25">
      <c r="H176" s="13" t="s">
        <v>26</v>
      </c>
      <c r="I176" s="7" t="e">
        <f>I9/32</f>
        <v>#REF!</v>
      </c>
      <c r="K176" s="7" t="s">
        <v>27</v>
      </c>
      <c r="L176" s="7">
        <v>0</v>
      </c>
      <c r="N176" s="13" t="s">
        <v>2</v>
      </c>
      <c r="Q176" s="7" t="s">
        <v>15</v>
      </c>
      <c r="T176" s="13" t="s">
        <v>26</v>
      </c>
      <c r="W176" s="7" t="s">
        <v>26</v>
      </c>
    </row>
    <row r="177" spans="8:20" x14ac:dyDescent="0.25">
      <c r="H177" s="13" t="s">
        <v>3</v>
      </c>
      <c r="I177" s="7" t="e">
        <f>I10/32</f>
        <v>#REF!</v>
      </c>
      <c r="K177" s="7" t="s">
        <v>0</v>
      </c>
      <c r="L177" s="7">
        <v>0</v>
      </c>
      <c r="N177" s="13" t="s">
        <v>0</v>
      </c>
      <c r="T177" s="13" t="s">
        <v>3</v>
      </c>
    </row>
    <row r="178" spans="8:20" x14ac:dyDescent="0.25">
      <c r="H178" s="13" t="s">
        <v>15</v>
      </c>
      <c r="I178" s="7" t="e">
        <f>I11/32</f>
        <v>#REF!</v>
      </c>
      <c r="K178" s="7" t="s">
        <v>16</v>
      </c>
      <c r="L178" s="7">
        <v>0</v>
      </c>
      <c r="N178" s="13" t="s">
        <v>26</v>
      </c>
      <c r="T178" s="13" t="s">
        <v>27</v>
      </c>
    </row>
    <row r="179" spans="8:20" x14ac:dyDescent="0.25">
      <c r="H179" s="13" t="s">
        <v>2</v>
      </c>
      <c r="I179" s="7" t="e">
        <f>I7/33</f>
        <v>#REF!</v>
      </c>
      <c r="K179" s="7" t="s">
        <v>15</v>
      </c>
      <c r="L179" s="7">
        <v>0</v>
      </c>
      <c r="N179" s="13" t="s">
        <v>3</v>
      </c>
      <c r="T179" s="13" t="s">
        <v>15</v>
      </c>
    </row>
    <row r="180" spans="8:20" x14ac:dyDescent="0.25">
      <c r="H180" s="13" t="s">
        <v>28</v>
      </c>
      <c r="I180" s="7" t="e">
        <f>I8/33</f>
        <v>#REF!</v>
      </c>
      <c r="K180" s="7" t="s">
        <v>3</v>
      </c>
      <c r="L180" s="7">
        <v>0</v>
      </c>
      <c r="N180" s="13" t="s">
        <v>27</v>
      </c>
      <c r="T180" s="13" t="s">
        <v>2</v>
      </c>
    </row>
    <row r="181" spans="8:20" x14ac:dyDescent="0.25">
      <c r="H181" s="13" t="s">
        <v>27</v>
      </c>
      <c r="I181" s="7" t="e">
        <f>I9/33</f>
        <v>#REF!</v>
      </c>
      <c r="K181" s="7" t="s">
        <v>2</v>
      </c>
      <c r="L181" s="7">
        <v>0</v>
      </c>
      <c r="N181" s="13" t="s">
        <v>15</v>
      </c>
      <c r="T181" s="13" t="s">
        <v>0</v>
      </c>
    </row>
    <row r="182" spans="8:20" x14ac:dyDescent="0.25">
      <c r="H182" s="13" t="s">
        <v>0</v>
      </c>
      <c r="I182" s="7" t="e">
        <f>I10/33</f>
        <v>#REF!</v>
      </c>
      <c r="K182" s="7" t="s">
        <v>0</v>
      </c>
      <c r="L182" s="7">
        <v>0</v>
      </c>
      <c r="N182" s="13" t="s">
        <v>2</v>
      </c>
      <c r="T182" s="13" t="s">
        <v>26</v>
      </c>
    </row>
    <row r="183" spans="8:20" x14ac:dyDescent="0.25">
      <c r="H183" s="13" t="s">
        <v>26</v>
      </c>
      <c r="I183" s="7" t="e">
        <f>I11/33</f>
        <v>#REF!</v>
      </c>
      <c r="K183" s="7" t="s">
        <v>16</v>
      </c>
      <c r="L183" s="7">
        <v>0</v>
      </c>
      <c r="N183" s="13" t="s">
        <v>0</v>
      </c>
      <c r="T183" s="13" t="s">
        <v>3</v>
      </c>
    </row>
    <row r="184" spans="8:20" x14ac:dyDescent="0.25">
      <c r="H184" s="13" t="s">
        <v>3</v>
      </c>
      <c r="I184" s="7" t="e">
        <f>I7/34</f>
        <v>#REF!</v>
      </c>
      <c r="K184" s="7" t="s">
        <v>15</v>
      </c>
      <c r="L184" s="7">
        <v>0</v>
      </c>
      <c r="N184" s="13" t="s">
        <v>0</v>
      </c>
      <c r="T184" s="13" t="s">
        <v>27</v>
      </c>
    </row>
    <row r="185" spans="8:20" x14ac:dyDescent="0.25">
      <c r="H185" s="13" t="s">
        <v>15</v>
      </c>
      <c r="I185" s="7" t="e">
        <f>I8/34</f>
        <v>#REF!</v>
      </c>
      <c r="K185" s="7" t="s">
        <v>3</v>
      </c>
      <c r="L185" s="7">
        <v>0</v>
      </c>
      <c r="N185" s="13" t="s">
        <v>26</v>
      </c>
      <c r="T185" s="13" t="s">
        <v>15</v>
      </c>
    </row>
    <row r="186" spans="8:20" x14ac:dyDescent="0.25">
      <c r="H186" s="13" t="s">
        <v>2</v>
      </c>
      <c r="I186" s="7" t="e">
        <f>I9/34</f>
        <v>#REF!</v>
      </c>
      <c r="K186" s="7" t="s">
        <v>2</v>
      </c>
      <c r="L186" s="7">
        <v>0</v>
      </c>
      <c r="N186" s="13" t="s">
        <v>3</v>
      </c>
      <c r="T186" s="13" t="s">
        <v>2</v>
      </c>
    </row>
    <row r="187" spans="8:20" x14ac:dyDescent="0.25">
      <c r="H187" s="13" t="s">
        <v>28</v>
      </c>
      <c r="I187" s="7" t="e">
        <f>I10/34</f>
        <v>#REF!</v>
      </c>
      <c r="K187" s="7" t="s">
        <v>2</v>
      </c>
      <c r="L187" s="7">
        <v>0</v>
      </c>
      <c r="N187" s="13" t="s">
        <v>27</v>
      </c>
      <c r="T187" s="13" t="s">
        <v>0</v>
      </c>
    </row>
    <row r="188" spans="8:20" x14ac:dyDescent="0.25">
      <c r="H188" s="13" t="s">
        <v>27</v>
      </c>
      <c r="I188" s="7" t="e">
        <f>I11/34</f>
        <v>#REF!</v>
      </c>
      <c r="K188" s="7" t="s">
        <v>39</v>
      </c>
      <c r="L188" s="7">
        <v>0</v>
      </c>
      <c r="N188" s="13" t="s">
        <v>15</v>
      </c>
      <c r="T188" s="13" t="s">
        <v>26</v>
      </c>
    </row>
    <row r="189" spans="8:20" x14ac:dyDescent="0.25">
      <c r="H189" s="13"/>
      <c r="N189" s="13"/>
    </row>
    <row r="190" spans="8:20" x14ac:dyDescent="0.25">
      <c r="H190" s="13"/>
      <c r="N190" s="13"/>
    </row>
    <row r="191" spans="8:20" x14ac:dyDescent="0.25">
      <c r="H191" s="13"/>
      <c r="N191" s="13"/>
    </row>
    <row r="192" spans="8:20" x14ac:dyDescent="0.25">
      <c r="H192" s="13"/>
      <c r="N192" s="13"/>
    </row>
    <row r="193" spans="8:14" x14ac:dyDescent="0.25">
      <c r="H193" s="13"/>
      <c r="N193" s="13"/>
    </row>
    <row r="194" spans="8:14" x14ac:dyDescent="0.25">
      <c r="H194" s="13"/>
      <c r="N194" s="13"/>
    </row>
    <row r="195" spans="8:14" x14ac:dyDescent="0.25">
      <c r="H195" s="13"/>
      <c r="N195" s="13"/>
    </row>
    <row r="196" spans="8:14" x14ac:dyDescent="0.25">
      <c r="H196" s="13"/>
      <c r="N196" s="13"/>
    </row>
    <row r="197" spans="8:14" x14ac:dyDescent="0.25">
      <c r="H197" s="13"/>
      <c r="N197" s="13"/>
    </row>
    <row r="198" spans="8:14" x14ac:dyDescent="0.25">
      <c r="H198" s="13"/>
      <c r="N198" s="13"/>
    </row>
    <row r="199" spans="8:14" x14ac:dyDescent="0.25">
      <c r="H199" s="13"/>
      <c r="N199" s="13"/>
    </row>
    <row r="200" spans="8:14" x14ac:dyDescent="0.25">
      <c r="H200" s="13"/>
      <c r="N200" s="13"/>
    </row>
    <row r="201" spans="8:14" x14ac:dyDescent="0.25">
      <c r="H201" s="13"/>
      <c r="N201" s="13"/>
    </row>
    <row r="202" spans="8:14" x14ac:dyDescent="0.25">
      <c r="H202" s="13"/>
      <c r="N202" s="13"/>
    </row>
    <row r="203" spans="8:14" x14ac:dyDescent="0.25">
      <c r="H203" s="13"/>
      <c r="N203" s="13"/>
    </row>
    <row r="204" spans="8:14" x14ac:dyDescent="0.25">
      <c r="H204" s="13"/>
      <c r="N204" s="13"/>
    </row>
    <row r="205" spans="8:14" x14ac:dyDescent="0.25">
      <c r="H205" s="13"/>
      <c r="N205" s="13"/>
    </row>
    <row r="206" spans="8:14" x14ac:dyDescent="0.25">
      <c r="H206" s="13"/>
      <c r="N206" s="13"/>
    </row>
    <row r="207" spans="8:14" x14ac:dyDescent="0.25">
      <c r="H207" s="13"/>
      <c r="N207" s="13"/>
    </row>
    <row r="208" spans="8:14" x14ac:dyDescent="0.25">
      <c r="H208" s="13"/>
      <c r="N208" s="13"/>
    </row>
    <row r="209" spans="8:14" x14ac:dyDescent="0.25">
      <c r="H209" s="13"/>
      <c r="N209" s="13"/>
    </row>
    <row r="210" spans="8:14" x14ac:dyDescent="0.25">
      <c r="H210" s="13"/>
      <c r="N210" s="13"/>
    </row>
    <row r="211" spans="8:14" x14ac:dyDescent="0.25">
      <c r="H211" s="13"/>
      <c r="N211" s="13"/>
    </row>
    <row r="212" spans="8:14" x14ac:dyDescent="0.25">
      <c r="H212" s="13"/>
      <c r="N212" s="13"/>
    </row>
    <row r="213" spans="8:14" x14ac:dyDescent="0.25">
      <c r="H213" s="13"/>
      <c r="N213" s="13"/>
    </row>
    <row r="214" spans="8:14" x14ac:dyDescent="0.25">
      <c r="H214" s="13"/>
      <c r="N214" s="13"/>
    </row>
    <row r="215" spans="8:14" x14ac:dyDescent="0.25">
      <c r="H215" s="13"/>
      <c r="N215" s="13"/>
    </row>
    <row r="216" spans="8:14" x14ac:dyDescent="0.25">
      <c r="H216" s="13"/>
      <c r="N216" s="13"/>
    </row>
    <row r="217" spans="8:14" x14ac:dyDescent="0.25">
      <c r="H217" s="13"/>
      <c r="N217" s="13"/>
    </row>
    <row r="218" spans="8:14" x14ac:dyDescent="0.25">
      <c r="H218" s="13"/>
      <c r="N218" s="13"/>
    </row>
    <row r="219" spans="8:14" x14ac:dyDescent="0.25">
      <c r="N219" s="13"/>
    </row>
    <row r="220" spans="8:14" x14ac:dyDescent="0.25">
      <c r="N220" s="13"/>
    </row>
    <row r="221" spans="8:14" x14ac:dyDescent="0.25">
      <c r="N221" s="13"/>
    </row>
    <row r="222" spans="8:14" x14ac:dyDescent="0.25">
      <c r="N222" s="13"/>
    </row>
    <row r="223" spans="8:14" x14ac:dyDescent="0.25">
      <c r="N223" s="13"/>
    </row>
    <row r="224" spans="8:14" x14ac:dyDescent="0.25">
      <c r="N224" s="13"/>
    </row>
    <row r="225" spans="14:14" x14ac:dyDescent="0.25">
      <c r="N225" s="13"/>
    </row>
    <row r="226" spans="14:14" x14ac:dyDescent="0.25">
      <c r="N226" s="13"/>
    </row>
    <row r="227" spans="14:14" x14ac:dyDescent="0.25">
      <c r="N227" s="13"/>
    </row>
    <row r="228" spans="14:14" x14ac:dyDescent="0.25">
      <c r="N228" s="13"/>
    </row>
  </sheetData>
  <sortState xmlns:xlrd2="http://schemas.microsoft.com/office/spreadsheetml/2017/richdata2" ref="BS6:BT139">
    <sortCondition descending="1" ref="BT7"/>
  </sortState>
  <mergeCells count="7">
    <mergeCell ref="AL4:AP4"/>
    <mergeCell ref="B4:F4"/>
    <mergeCell ref="H4:L4"/>
    <mergeCell ref="N4:R4"/>
    <mergeCell ref="T4:X4"/>
    <mergeCell ref="Z4:AD4"/>
    <mergeCell ref="AF4:AJ4"/>
  </mergeCells>
  <pageMargins left="0.75" right="0.75" top="1" bottom="1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B1:S45"/>
  <sheetViews>
    <sheetView zoomScaleNormal="100" workbookViewId="0">
      <selection activeCell="R13" sqref="R13"/>
    </sheetView>
  </sheetViews>
  <sheetFormatPr defaultColWidth="8.88671875" defaultRowHeight="13.8" x14ac:dyDescent="0.3"/>
  <cols>
    <col min="1" max="1" width="5.88671875" style="17" customWidth="1"/>
    <col min="2" max="2" width="6.109375" style="16" bestFit="1" customWidth="1"/>
    <col min="3" max="14" width="9.109375" style="17" customWidth="1"/>
    <col min="15" max="15" width="10.88671875" style="17" customWidth="1"/>
    <col min="16" max="16" width="10.88671875" style="18" hidden="1" customWidth="1"/>
    <col min="17" max="17" width="6.33203125" style="19" customWidth="1"/>
    <col min="18" max="18" width="18.33203125" style="20" customWidth="1"/>
    <col min="19" max="19" width="13.88671875" style="17" customWidth="1"/>
    <col min="20" max="256" width="8.88671875" style="17"/>
    <col min="257" max="257" width="0.44140625" style="17" customWidth="1"/>
    <col min="258" max="258" width="6.109375" style="17" bestFit="1" customWidth="1"/>
    <col min="259" max="270" width="9.109375" style="17" customWidth="1"/>
    <col min="271" max="271" width="10.88671875" style="17" customWidth="1"/>
    <col min="272" max="273" width="0" style="17" hidden="1" customWidth="1"/>
    <col min="274" max="274" width="10.88671875" style="17" customWidth="1"/>
    <col min="275" max="275" width="0.5546875" style="17" customWidth="1"/>
    <col min="276" max="512" width="8.88671875" style="17"/>
    <col min="513" max="513" width="0.44140625" style="17" customWidth="1"/>
    <col min="514" max="514" width="6.109375" style="17" bestFit="1" customWidth="1"/>
    <col min="515" max="526" width="9.109375" style="17" customWidth="1"/>
    <col min="527" max="527" width="10.88671875" style="17" customWidth="1"/>
    <col min="528" max="529" width="0" style="17" hidden="1" customWidth="1"/>
    <col min="530" max="530" width="10.88671875" style="17" customWidth="1"/>
    <col min="531" max="531" width="0.5546875" style="17" customWidth="1"/>
    <col min="532" max="768" width="8.88671875" style="17"/>
    <col min="769" max="769" width="0.44140625" style="17" customWidth="1"/>
    <col min="770" max="770" width="6.109375" style="17" bestFit="1" customWidth="1"/>
    <col min="771" max="782" width="9.109375" style="17" customWidth="1"/>
    <col min="783" max="783" width="10.88671875" style="17" customWidth="1"/>
    <col min="784" max="785" width="0" style="17" hidden="1" customWidth="1"/>
    <col min="786" max="786" width="10.88671875" style="17" customWidth="1"/>
    <col min="787" max="787" width="0.5546875" style="17" customWidth="1"/>
    <col min="788" max="1024" width="8.88671875" style="17"/>
    <col min="1025" max="1025" width="0.44140625" style="17" customWidth="1"/>
    <col min="1026" max="1026" width="6.109375" style="17" bestFit="1" customWidth="1"/>
    <col min="1027" max="1038" width="9.109375" style="17" customWidth="1"/>
    <col min="1039" max="1039" width="10.88671875" style="17" customWidth="1"/>
    <col min="1040" max="1041" width="0" style="17" hidden="1" customWidth="1"/>
    <col min="1042" max="1042" width="10.88671875" style="17" customWidth="1"/>
    <col min="1043" max="1043" width="0.5546875" style="17" customWidth="1"/>
    <col min="1044" max="1280" width="8.88671875" style="17"/>
    <col min="1281" max="1281" width="0.44140625" style="17" customWidth="1"/>
    <col min="1282" max="1282" width="6.109375" style="17" bestFit="1" customWidth="1"/>
    <col min="1283" max="1294" width="9.109375" style="17" customWidth="1"/>
    <col min="1295" max="1295" width="10.88671875" style="17" customWidth="1"/>
    <col min="1296" max="1297" width="0" style="17" hidden="1" customWidth="1"/>
    <col min="1298" max="1298" width="10.88671875" style="17" customWidth="1"/>
    <col min="1299" max="1299" width="0.5546875" style="17" customWidth="1"/>
    <col min="1300" max="1536" width="8.88671875" style="17"/>
    <col min="1537" max="1537" width="0.44140625" style="17" customWidth="1"/>
    <col min="1538" max="1538" width="6.109375" style="17" bestFit="1" customWidth="1"/>
    <col min="1539" max="1550" width="9.109375" style="17" customWidth="1"/>
    <col min="1551" max="1551" width="10.88671875" style="17" customWidth="1"/>
    <col min="1552" max="1553" width="0" style="17" hidden="1" customWidth="1"/>
    <col min="1554" max="1554" width="10.88671875" style="17" customWidth="1"/>
    <col min="1555" max="1555" width="0.5546875" style="17" customWidth="1"/>
    <col min="1556" max="1792" width="8.88671875" style="17"/>
    <col min="1793" max="1793" width="0.44140625" style="17" customWidth="1"/>
    <col min="1794" max="1794" width="6.109375" style="17" bestFit="1" customWidth="1"/>
    <col min="1795" max="1806" width="9.109375" style="17" customWidth="1"/>
    <col min="1807" max="1807" width="10.88671875" style="17" customWidth="1"/>
    <col min="1808" max="1809" width="0" style="17" hidden="1" customWidth="1"/>
    <col min="1810" max="1810" width="10.88671875" style="17" customWidth="1"/>
    <col min="1811" max="1811" width="0.5546875" style="17" customWidth="1"/>
    <col min="1812" max="2048" width="8.88671875" style="17"/>
    <col min="2049" max="2049" width="0.44140625" style="17" customWidth="1"/>
    <col min="2050" max="2050" width="6.109375" style="17" bestFit="1" customWidth="1"/>
    <col min="2051" max="2062" width="9.109375" style="17" customWidth="1"/>
    <col min="2063" max="2063" width="10.88671875" style="17" customWidth="1"/>
    <col min="2064" max="2065" width="0" style="17" hidden="1" customWidth="1"/>
    <col min="2066" max="2066" width="10.88671875" style="17" customWidth="1"/>
    <col min="2067" max="2067" width="0.5546875" style="17" customWidth="1"/>
    <col min="2068" max="2304" width="8.88671875" style="17"/>
    <col min="2305" max="2305" width="0.44140625" style="17" customWidth="1"/>
    <col min="2306" max="2306" width="6.109375" style="17" bestFit="1" customWidth="1"/>
    <col min="2307" max="2318" width="9.109375" style="17" customWidth="1"/>
    <col min="2319" max="2319" width="10.88671875" style="17" customWidth="1"/>
    <col min="2320" max="2321" width="0" style="17" hidden="1" customWidth="1"/>
    <col min="2322" max="2322" width="10.88671875" style="17" customWidth="1"/>
    <col min="2323" max="2323" width="0.5546875" style="17" customWidth="1"/>
    <col min="2324" max="2560" width="8.88671875" style="17"/>
    <col min="2561" max="2561" width="0.44140625" style="17" customWidth="1"/>
    <col min="2562" max="2562" width="6.109375" style="17" bestFit="1" customWidth="1"/>
    <col min="2563" max="2574" width="9.109375" style="17" customWidth="1"/>
    <col min="2575" max="2575" width="10.88671875" style="17" customWidth="1"/>
    <col min="2576" max="2577" width="0" style="17" hidden="1" customWidth="1"/>
    <col min="2578" max="2578" width="10.88671875" style="17" customWidth="1"/>
    <col min="2579" max="2579" width="0.5546875" style="17" customWidth="1"/>
    <col min="2580" max="2816" width="8.88671875" style="17"/>
    <col min="2817" max="2817" width="0.44140625" style="17" customWidth="1"/>
    <col min="2818" max="2818" width="6.109375" style="17" bestFit="1" customWidth="1"/>
    <col min="2819" max="2830" width="9.109375" style="17" customWidth="1"/>
    <col min="2831" max="2831" width="10.88671875" style="17" customWidth="1"/>
    <col min="2832" max="2833" width="0" style="17" hidden="1" customWidth="1"/>
    <col min="2834" max="2834" width="10.88671875" style="17" customWidth="1"/>
    <col min="2835" max="2835" width="0.5546875" style="17" customWidth="1"/>
    <col min="2836" max="3072" width="8.88671875" style="17"/>
    <col min="3073" max="3073" width="0.44140625" style="17" customWidth="1"/>
    <col min="3074" max="3074" width="6.109375" style="17" bestFit="1" customWidth="1"/>
    <col min="3075" max="3086" width="9.109375" style="17" customWidth="1"/>
    <col min="3087" max="3087" width="10.88671875" style="17" customWidth="1"/>
    <col min="3088" max="3089" width="0" style="17" hidden="1" customWidth="1"/>
    <col min="3090" max="3090" width="10.88671875" style="17" customWidth="1"/>
    <col min="3091" max="3091" width="0.5546875" style="17" customWidth="1"/>
    <col min="3092" max="3328" width="8.88671875" style="17"/>
    <col min="3329" max="3329" width="0.44140625" style="17" customWidth="1"/>
    <col min="3330" max="3330" width="6.109375" style="17" bestFit="1" customWidth="1"/>
    <col min="3331" max="3342" width="9.109375" style="17" customWidth="1"/>
    <col min="3343" max="3343" width="10.88671875" style="17" customWidth="1"/>
    <col min="3344" max="3345" width="0" style="17" hidden="1" customWidth="1"/>
    <col min="3346" max="3346" width="10.88671875" style="17" customWidth="1"/>
    <col min="3347" max="3347" width="0.5546875" style="17" customWidth="1"/>
    <col min="3348" max="3584" width="8.88671875" style="17"/>
    <col min="3585" max="3585" width="0.44140625" style="17" customWidth="1"/>
    <col min="3586" max="3586" width="6.109375" style="17" bestFit="1" customWidth="1"/>
    <col min="3587" max="3598" width="9.109375" style="17" customWidth="1"/>
    <col min="3599" max="3599" width="10.88671875" style="17" customWidth="1"/>
    <col min="3600" max="3601" width="0" style="17" hidden="1" customWidth="1"/>
    <col min="3602" max="3602" width="10.88671875" style="17" customWidth="1"/>
    <col min="3603" max="3603" width="0.5546875" style="17" customWidth="1"/>
    <col min="3604" max="3840" width="8.88671875" style="17"/>
    <col min="3841" max="3841" width="0.44140625" style="17" customWidth="1"/>
    <col min="3842" max="3842" width="6.109375" style="17" bestFit="1" customWidth="1"/>
    <col min="3843" max="3854" width="9.109375" style="17" customWidth="1"/>
    <col min="3855" max="3855" width="10.88671875" style="17" customWidth="1"/>
    <col min="3856" max="3857" width="0" style="17" hidden="1" customWidth="1"/>
    <col min="3858" max="3858" width="10.88671875" style="17" customWidth="1"/>
    <col min="3859" max="3859" width="0.5546875" style="17" customWidth="1"/>
    <col min="3860" max="4096" width="8.88671875" style="17"/>
    <col min="4097" max="4097" width="0.44140625" style="17" customWidth="1"/>
    <col min="4098" max="4098" width="6.109375" style="17" bestFit="1" customWidth="1"/>
    <col min="4099" max="4110" width="9.109375" style="17" customWidth="1"/>
    <col min="4111" max="4111" width="10.88671875" style="17" customWidth="1"/>
    <col min="4112" max="4113" width="0" style="17" hidden="1" customWidth="1"/>
    <col min="4114" max="4114" width="10.88671875" style="17" customWidth="1"/>
    <col min="4115" max="4115" width="0.5546875" style="17" customWidth="1"/>
    <col min="4116" max="4352" width="8.88671875" style="17"/>
    <col min="4353" max="4353" width="0.44140625" style="17" customWidth="1"/>
    <col min="4354" max="4354" width="6.109375" style="17" bestFit="1" customWidth="1"/>
    <col min="4355" max="4366" width="9.109375" style="17" customWidth="1"/>
    <col min="4367" max="4367" width="10.88671875" style="17" customWidth="1"/>
    <col min="4368" max="4369" width="0" style="17" hidden="1" customWidth="1"/>
    <col min="4370" max="4370" width="10.88671875" style="17" customWidth="1"/>
    <col min="4371" max="4371" width="0.5546875" style="17" customWidth="1"/>
    <col min="4372" max="4608" width="8.88671875" style="17"/>
    <col min="4609" max="4609" width="0.44140625" style="17" customWidth="1"/>
    <col min="4610" max="4610" width="6.109375" style="17" bestFit="1" customWidth="1"/>
    <col min="4611" max="4622" width="9.109375" style="17" customWidth="1"/>
    <col min="4623" max="4623" width="10.88671875" style="17" customWidth="1"/>
    <col min="4624" max="4625" width="0" style="17" hidden="1" customWidth="1"/>
    <col min="4626" max="4626" width="10.88671875" style="17" customWidth="1"/>
    <col min="4627" max="4627" width="0.5546875" style="17" customWidth="1"/>
    <col min="4628" max="4864" width="8.88671875" style="17"/>
    <col min="4865" max="4865" width="0.44140625" style="17" customWidth="1"/>
    <col min="4866" max="4866" width="6.109375" style="17" bestFit="1" customWidth="1"/>
    <col min="4867" max="4878" width="9.109375" style="17" customWidth="1"/>
    <col min="4879" max="4879" width="10.88671875" style="17" customWidth="1"/>
    <col min="4880" max="4881" width="0" style="17" hidden="1" customWidth="1"/>
    <col min="4882" max="4882" width="10.88671875" style="17" customWidth="1"/>
    <col min="4883" max="4883" width="0.5546875" style="17" customWidth="1"/>
    <col min="4884" max="5120" width="8.88671875" style="17"/>
    <col min="5121" max="5121" width="0.44140625" style="17" customWidth="1"/>
    <col min="5122" max="5122" width="6.109375" style="17" bestFit="1" customWidth="1"/>
    <col min="5123" max="5134" width="9.109375" style="17" customWidth="1"/>
    <col min="5135" max="5135" width="10.88671875" style="17" customWidth="1"/>
    <col min="5136" max="5137" width="0" style="17" hidden="1" customWidth="1"/>
    <col min="5138" max="5138" width="10.88671875" style="17" customWidth="1"/>
    <col min="5139" max="5139" width="0.5546875" style="17" customWidth="1"/>
    <col min="5140" max="5376" width="8.88671875" style="17"/>
    <col min="5377" max="5377" width="0.44140625" style="17" customWidth="1"/>
    <col min="5378" max="5378" width="6.109375" style="17" bestFit="1" customWidth="1"/>
    <col min="5379" max="5390" width="9.109375" style="17" customWidth="1"/>
    <col min="5391" max="5391" width="10.88671875" style="17" customWidth="1"/>
    <col min="5392" max="5393" width="0" style="17" hidden="1" customWidth="1"/>
    <col min="5394" max="5394" width="10.88671875" style="17" customWidth="1"/>
    <col min="5395" max="5395" width="0.5546875" style="17" customWidth="1"/>
    <col min="5396" max="5632" width="8.88671875" style="17"/>
    <col min="5633" max="5633" width="0.44140625" style="17" customWidth="1"/>
    <col min="5634" max="5634" width="6.109375" style="17" bestFit="1" customWidth="1"/>
    <col min="5635" max="5646" width="9.109375" style="17" customWidth="1"/>
    <col min="5647" max="5647" width="10.88671875" style="17" customWidth="1"/>
    <col min="5648" max="5649" width="0" style="17" hidden="1" customWidth="1"/>
    <col min="5650" max="5650" width="10.88671875" style="17" customWidth="1"/>
    <col min="5651" max="5651" width="0.5546875" style="17" customWidth="1"/>
    <col min="5652" max="5888" width="8.88671875" style="17"/>
    <col min="5889" max="5889" width="0.44140625" style="17" customWidth="1"/>
    <col min="5890" max="5890" width="6.109375" style="17" bestFit="1" customWidth="1"/>
    <col min="5891" max="5902" width="9.109375" style="17" customWidth="1"/>
    <col min="5903" max="5903" width="10.88671875" style="17" customWidth="1"/>
    <col min="5904" max="5905" width="0" style="17" hidden="1" customWidth="1"/>
    <col min="5906" max="5906" width="10.88671875" style="17" customWidth="1"/>
    <col min="5907" max="5907" width="0.5546875" style="17" customWidth="1"/>
    <col min="5908" max="6144" width="8.88671875" style="17"/>
    <col min="6145" max="6145" width="0.44140625" style="17" customWidth="1"/>
    <col min="6146" max="6146" width="6.109375" style="17" bestFit="1" customWidth="1"/>
    <col min="6147" max="6158" width="9.109375" style="17" customWidth="1"/>
    <col min="6159" max="6159" width="10.88671875" style="17" customWidth="1"/>
    <col min="6160" max="6161" width="0" style="17" hidden="1" customWidth="1"/>
    <col min="6162" max="6162" width="10.88671875" style="17" customWidth="1"/>
    <col min="6163" max="6163" width="0.5546875" style="17" customWidth="1"/>
    <col min="6164" max="6400" width="8.88671875" style="17"/>
    <col min="6401" max="6401" width="0.44140625" style="17" customWidth="1"/>
    <col min="6402" max="6402" width="6.109375" style="17" bestFit="1" customWidth="1"/>
    <col min="6403" max="6414" width="9.109375" style="17" customWidth="1"/>
    <col min="6415" max="6415" width="10.88671875" style="17" customWidth="1"/>
    <col min="6416" max="6417" width="0" style="17" hidden="1" customWidth="1"/>
    <col min="6418" max="6418" width="10.88671875" style="17" customWidth="1"/>
    <col min="6419" max="6419" width="0.5546875" style="17" customWidth="1"/>
    <col min="6420" max="6656" width="8.88671875" style="17"/>
    <col min="6657" max="6657" width="0.44140625" style="17" customWidth="1"/>
    <col min="6658" max="6658" width="6.109375" style="17" bestFit="1" customWidth="1"/>
    <col min="6659" max="6670" width="9.109375" style="17" customWidth="1"/>
    <col min="6671" max="6671" width="10.88671875" style="17" customWidth="1"/>
    <col min="6672" max="6673" width="0" style="17" hidden="1" customWidth="1"/>
    <col min="6674" max="6674" width="10.88671875" style="17" customWidth="1"/>
    <col min="6675" max="6675" width="0.5546875" style="17" customWidth="1"/>
    <col min="6676" max="6912" width="8.88671875" style="17"/>
    <col min="6913" max="6913" width="0.44140625" style="17" customWidth="1"/>
    <col min="6914" max="6914" width="6.109375" style="17" bestFit="1" customWidth="1"/>
    <col min="6915" max="6926" width="9.109375" style="17" customWidth="1"/>
    <col min="6927" max="6927" width="10.88671875" style="17" customWidth="1"/>
    <col min="6928" max="6929" width="0" style="17" hidden="1" customWidth="1"/>
    <col min="6930" max="6930" width="10.88671875" style="17" customWidth="1"/>
    <col min="6931" max="6931" width="0.5546875" style="17" customWidth="1"/>
    <col min="6932" max="7168" width="8.88671875" style="17"/>
    <col min="7169" max="7169" width="0.44140625" style="17" customWidth="1"/>
    <col min="7170" max="7170" width="6.109375" style="17" bestFit="1" customWidth="1"/>
    <col min="7171" max="7182" width="9.109375" style="17" customWidth="1"/>
    <col min="7183" max="7183" width="10.88671875" style="17" customWidth="1"/>
    <col min="7184" max="7185" width="0" style="17" hidden="1" customWidth="1"/>
    <col min="7186" max="7186" width="10.88671875" style="17" customWidth="1"/>
    <col min="7187" max="7187" width="0.5546875" style="17" customWidth="1"/>
    <col min="7188" max="7424" width="8.88671875" style="17"/>
    <col min="7425" max="7425" width="0.44140625" style="17" customWidth="1"/>
    <col min="7426" max="7426" width="6.109375" style="17" bestFit="1" customWidth="1"/>
    <col min="7427" max="7438" width="9.109375" style="17" customWidth="1"/>
    <col min="7439" max="7439" width="10.88671875" style="17" customWidth="1"/>
    <col min="7440" max="7441" width="0" style="17" hidden="1" customWidth="1"/>
    <col min="7442" max="7442" width="10.88671875" style="17" customWidth="1"/>
    <col min="7443" max="7443" width="0.5546875" style="17" customWidth="1"/>
    <col min="7444" max="7680" width="8.88671875" style="17"/>
    <col min="7681" max="7681" width="0.44140625" style="17" customWidth="1"/>
    <col min="7682" max="7682" width="6.109375" style="17" bestFit="1" customWidth="1"/>
    <col min="7683" max="7694" width="9.109375" style="17" customWidth="1"/>
    <col min="7695" max="7695" width="10.88671875" style="17" customWidth="1"/>
    <col min="7696" max="7697" width="0" style="17" hidden="1" customWidth="1"/>
    <col min="7698" max="7698" width="10.88671875" style="17" customWidth="1"/>
    <col min="7699" max="7699" width="0.5546875" style="17" customWidth="1"/>
    <col min="7700" max="7936" width="8.88671875" style="17"/>
    <col min="7937" max="7937" width="0.44140625" style="17" customWidth="1"/>
    <col min="7938" max="7938" width="6.109375" style="17" bestFit="1" customWidth="1"/>
    <col min="7939" max="7950" width="9.109375" style="17" customWidth="1"/>
    <col min="7951" max="7951" width="10.88671875" style="17" customWidth="1"/>
    <col min="7952" max="7953" width="0" style="17" hidden="1" customWidth="1"/>
    <col min="7954" max="7954" width="10.88671875" style="17" customWidth="1"/>
    <col min="7955" max="7955" width="0.5546875" style="17" customWidth="1"/>
    <col min="7956" max="8192" width="8.88671875" style="17"/>
    <col min="8193" max="8193" width="0.44140625" style="17" customWidth="1"/>
    <col min="8194" max="8194" width="6.109375" style="17" bestFit="1" customWidth="1"/>
    <col min="8195" max="8206" width="9.109375" style="17" customWidth="1"/>
    <col min="8207" max="8207" width="10.88671875" style="17" customWidth="1"/>
    <col min="8208" max="8209" width="0" style="17" hidden="1" customWidth="1"/>
    <col min="8210" max="8210" width="10.88671875" style="17" customWidth="1"/>
    <col min="8211" max="8211" width="0.5546875" style="17" customWidth="1"/>
    <col min="8212" max="8448" width="8.88671875" style="17"/>
    <col min="8449" max="8449" width="0.44140625" style="17" customWidth="1"/>
    <col min="8450" max="8450" width="6.109375" style="17" bestFit="1" customWidth="1"/>
    <col min="8451" max="8462" width="9.109375" style="17" customWidth="1"/>
    <col min="8463" max="8463" width="10.88671875" style="17" customWidth="1"/>
    <col min="8464" max="8465" width="0" style="17" hidden="1" customWidth="1"/>
    <col min="8466" max="8466" width="10.88671875" style="17" customWidth="1"/>
    <col min="8467" max="8467" width="0.5546875" style="17" customWidth="1"/>
    <col min="8468" max="8704" width="8.88671875" style="17"/>
    <col min="8705" max="8705" width="0.44140625" style="17" customWidth="1"/>
    <col min="8706" max="8706" width="6.109375" style="17" bestFit="1" customWidth="1"/>
    <col min="8707" max="8718" width="9.109375" style="17" customWidth="1"/>
    <col min="8719" max="8719" width="10.88671875" style="17" customWidth="1"/>
    <col min="8720" max="8721" width="0" style="17" hidden="1" customWidth="1"/>
    <col min="8722" max="8722" width="10.88671875" style="17" customWidth="1"/>
    <col min="8723" max="8723" width="0.5546875" style="17" customWidth="1"/>
    <col min="8724" max="8960" width="8.88671875" style="17"/>
    <col min="8961" max="8961" width="0.44140625" style="17" customWidth="1"/>
    <col min="8962" max="8962" width="6.109375" style="17" bestFit="1" customWidth="1"/>
    <col min="8963" max="8974" width="9.109375" style="17" customWidth="1"/>
    <col min="8975" max="8975" width="10.88671875" style="17" customWidth="1"/>
    <col min="8976" max="8977" width="0" style="17" hidden="1" customWidth="1"/>
    <col min="8978" max="8978" width="10.88671875" style="17" customWidth="1"/>
    <col min="8979" max="8979" width="0.5546875" style="17" customWidth="1"/>
    <col min="8980" max="9216" width="8.88671875" style="17"/>
    <col min="9217" max="9217" width="0.44140625" style="17" customWidth="1"/>
    <col min="9218" max="9218" width="6.109375" style="17" bestFit="1" customWidth="1"/>
    <col min="9219" max="9230" width="9.109375" style="17" customWidth="1"/>
    <col min="9231" max="9231" width="10.88671875" style="17" customWidth="1"/>
    <col min="9232" max="9233" width="0" style="17" hidden="1" customWidth="1"/>
    <col min="9234" max="9234" width="10.88671875" style="17" customWidth="1"/>
    <col min="9235" max="9235" width="0.5546875" style="17" customWidth="1"/>
    <col min="9236" max="9472" width="8.88671875" style="17"/>
    <col min="9473" max="9473" width="0.44140625" style="17" customWidth="1"/>
    <col min="9474" max="9474" width="6.109375" style="17" bestFit="1" customWidth="1"/>
    <col min="9475" max="9486" width="9.109375" style="17" customWidth="1"/>
    <col min="9487" max="9487" width="10.88671875" style="17" customWidth="1"/>
    <col min="9488" max="9489" width="0" style="17" hidden="1" customWidth="1"/>
    <col min="9490" max="9490" width="10.88671875" style="17" customWidth="1"/>
    <col min="9491" max="9491" width="0.5546875" style="17" customWidth="1"/>
    <col min="9492" max="9728" width="8.88671875" style="17"/>
    <col min="9729" max="9729" width="0.44140625" style="17" customWidth="1"/>
    <col min="9730" max="9730" width="6.109375" style="17" bestFit="1" customWidth="1"/>
    <col min="9731" max="9742" width="9.109375" style="17" customWidth="1"/>
    <col min="9743" max="9743" width="10.88671875" style="17" customWidth="1"/>
    <col min="9744" max="9745" width="0" style="17" hidden="1" customWidth="1"/>
    <col min="9746" max="9746" width="10.88671875" style="17" customWidth="1"/>
    <col min="9747" max="9747" width="0.5546875" style="17" customWidth="1"/>
    <col min="9748" max="9984" width="8.88671875" style="17"/>
    <col min="9985" max="9985" width="0.44140625" style="17" customWidth="1"/>
    <col min="9986" max="9986" width="6.109375" style="17" bestFit="1" customWidth="1"/>
    <col min="9987" max="9998" width="9.109375" style="17" customWidth="1"/>
    <col min="9999" max="9999" width="10.88671875" style="17" customWidth="1"/>
    <col min="10000" max="10001" width="0" style="17" hidden="1" customWidth="1"/>
    <col min="10002" max="10002" width="10.88671875" style="17" customWidth="1"/>
    <col min="10003" max="10003" width="0.5546875" style="17" customWidth="1"/>
    <col min="10004" max="10240" width="8.88671875" style="17"/>
    <col min="10241" max="10241" width="0.44140625" style="17" customWidth="1"/>
    <col min="10242" max="10242" width="6.109375" style="17" bestFit="1" customWidth="1"/>
    <col min="10243" max="10254" width="9.109375" style="17" customWidth="1"/>
    <col min="10255" max="10255" width="10.88671875" style="17" customWidth="1"/>
    <col min="10256" max="10257" width="0" style="17" hidden="1" customWidth="1"/>
    <col min="10258" max="10258" width="10.88671875" style="17" customWidth="1"/>
    <col min="10259" max="10259" width="0.5546875" style="17" customWidth="1"/>
    <col min="10260" max="10496" width="8.88671875" style="17"/>
    <col min="10497" max="10497" width="0.44140625" style="17" customWidth="1"/>
    <col min="10498" max="10498" width="6.109375" style="17" bestFit="1" customWidth="1"/>
    <col min="10499" max="10510" width="9.109375" style="17" customWidth="1"/>
    <col min="10511" max="10511" width="10.88671875" style="17" customWidth="1"/>
    <col min="10512" max="10513" width="0" style="17" hidden="1" customWidth="1"/>
    <col min="10514" max="10514" width="10.88671875" style="17" customWidth="1"/>
    <col min="10515" max="10515" width="0.5546875" style="17" customWidth="1"/>
    <col min="10516" max="10752" width="8.88671875" style="17"/>
    <col min="10753" max="10753" width="0.44140625" style="17" customWidth="1"/>
    <col min="10754" max="10754" width="6.109375" style="17" bestFit="1" customWidth="1"/>
    <col min="10755" max="10766" width="9.109375" style="17" customWidth="1"/>
    <col min="10767" max="10767" width="10.88671875" style="17" customWidth="1"/>
    <col min="10768" max="10769" width="0" style="17" hidden="1" customWidth="1"/>
    <col min="10770" max="10770" width="10.88671875" style="17" customWidth="1"/>
    <col min="10771" max="10771" width="0.5546875" style="17" customWidth="1"/>
    <col min="10772" max="11008" width="8.88671875" style="17"/>
    <col min="11009" max="11009" width="0.44140625" style="17" customWidth="1"/>
    <col min="11010" max="11010" width="6.109375" style="17" bestFit="1" customWidth="1"/>
    <col min="11011" max="11022" width="9.109375" style="17" customWidth="1"/>
    <col min="11023" max="11023" width="10.88671875" style="17" customWidth="1"/>
    <col min="11024" max="11025" width="0" style="17" hidden="1" customWidth="1"/>
    <col min="11026" max="11026" width="10.88671875" style="17" customWidth="1"/>
    <col min="11027" max="11027" width="0.5546875" style="17" customWidth="1"/>
    <col min="11028" max="11264" width="8.88671875" style="17"/>
    <col min="11265" max="11265" width="0.44140625" style="17" customWidth="1"/>
    <col min="11266" max="11266" width="6.109375" style="17" bestFit="1" customWidth="1"/>
    <col min="11267" max="11278" width="9.109375" style="17" customWidth="1"/>
    <col min="11279" max="11279" width="10.88671875" style="17" customWidth="1"/>
    <col min="11280" max="11281" width="0" style="17" hidden="1" customWidth="1"/>
    <col min="11282" max="11282" width="10.88671875" style="17" customWidth="1"/>
    <col min="11283" max="11283" width="0.5546875" style="17" customWidth="1"/>
    <col min="11284" max="11520" width="8.88671875" style="17"/>
    <col min="11521" max="11521" width="0.44140625" style="17" customWidth="1"/>
    <col min="11522" max="11522" width="6.109375" style="17" bestFit="1" customWidth="1"/>
    <col min="11523" max="11534" width="9.109375" style="17" customWidth="1"/>
    <col min="11535" max="11535" width="10.88671875" style="17" customWidth="1"/>
    <col min="11536" max="11537" width="0" style="17" hidden="1" customWidth="1"/>
    <col min="11538" max="11538" width="10.88671875" style="17" customWidth="1"/>
    <col min="11539" max="11539" width="0.5546875" style="17" customWidth="1"/>
    <col min="11540" max="11776" width="8.88671875" style="17"/>
    <col min="11777" max="11777" width="0.44140625" style="17" customWidth="1"/>
    <col min="11778" max="11778" width="6.109375" style="17" bestFit="1" customWidth="1"/>
    <col min="11779" max="11790" width="9.109375" style="17" customWidth="1"/>
    <col min="11791" max="11791" width="10.88671875" style="17" customWidth="1"/>
    <col min="11792" max="11793" width="0" style="17" hidden="1" customWidth="1"/>
    <col min="11794" max="11794" width="10.88671875" style="17" customWidth="1"/>
    <col min="11795" max="11795" width="0.5546875" style="17" customWidth="1"/>
    <col min="11796" max="12032" width="8.88671875" style="17"/>
    <col min="12033" max="12033" width="0.44140625" style="17" customWidth="1"/>
    <col min="12034" max="12034" width="6.109375" style="17" bestFit="1" customWidth="1"/>
    <col min="12035" max="12046" width="9.109375" style="17" customWidth="1"/>
    <col min="12047" max="12047" width="10.88671875" style="17" customWidth="1"/>
    <col min="12048" max="12049" width="0" style="17" hidden="1" customWidth="1"/>
    <col min="12050" max="12050" width="10.88671875" style="17" customWidth="1"/>
    <col min="12051" max="12051" width="0.5546875" style="17" customWidth="1"/>
    <col min="12052" max="12288" width="8.88671875" style="17"/>
    <col min="12289" max="12289" width="0.44140625" style="17" customWidth="1"/>
    <col min="12290" max="12290" width="6.109375" style="17" bestFit="1" customWidth="1"/>
    <col min="12291" max="12302" width="9.109375" style="17" customWidth="1"/>
    <col min="12303" max="12303" width="10.88671875" style="17" customWidth="1"/>
    <col min="12304" max="12305" width="0" style="17" hidden="1" customWidth="1"/>
    <col min="12306" max="12306" width="10.88671875" style="17" customWidth="1"/>
    <col min="12307" max="12307" width="0.5546875" style="17" customWidth="1"/>
    <col min="12308" max="12544" width="8.88671875" style="17"/>
    <col min="12545" max="12545" width="0.44140625" style="17" customWidth="1"/>
    <col min="12546" max="12546" width="6.109375" style="17" bestFit="1" customWidth="1"/>
    <col min="12547" max="12558" width="9.109375" style="17" customWidth="1"/>
    <col min="12559" max="12559" width="10.88671875" style="17" customWidth="1"/>
    <col min="12560" max="12561" width="0" style="17" hidden="1" customWidth="1"/>
    <col min="12562" max="12562" width="10.88671875" style="17" customWidth="1"/>
    <col min="12563" max="12563" width="0.5546875" style="17" customWidth="1"/>
    <col min="12564" max="12800" width="8.88671875" style="17"/>
    <col min="12801" max="12801" width="0.44140625" style="17" customWidth="1"/>
    <col min="12802" max="12802" width="6.109375" style="17" bestFit="1" customWidth="1"/>
    <col min="12803" max="12814" width="9.109375" style="17" customWidth="1"/>
    <col min="12815" max="12815" width="10.88671875" style="17" customWidth="1"/>
    <col min="12816" max="12817" width="0" style="17" hidden="1" customWidth="1"/>
    <col min="12818" max="12818" width="10.88671875" style="17" customWidth="1"/>
    <col min="12819" max="12819" width="0.5546875" style="17" customWidth="1"/>
    <col min="12820" max="13056" width="8.88671875" style="17"/>
    <col min="13057" max="13057" width="0.44140625" style="17" customWidth="1"/>
    <col min="13058" max="13058" width="6.109375" style="17" bestFit="1" customWidth="1"/>
    <col min="13059" max="13070" width="9.109375" style="17" customWidth="1"/>
    <col min="13071" max="13071" width="10.88671875" style="17" customWidth="1"/>
    <col min="13072" max="13073" width="0" style="17" hidden="1" customWidth="1"/>
    <col min="13074" max="13074" width="10.88671875" style="17" customWidth="1"/>
    <col min="13075" max="13075" width="0.5546875" style="17" customWidth="1"/>
    <col min="13076" max="13312" width="8.88671875" style="17"/>
    <col min="13313" max="13313" width="0.44140625" style="17" customWidth="1"/>
    <col min="13314" max="13314" width="6.109375" style="17" bestFit="1" customWidth="1"/>
    <col min="13315" max="13326" width="9.109375" style="17" customWidth="1"/>
    <col min="13327" max="13327" width="10.88671875" style="17" customWidth="1"/>
    <col min="13328" max="13329" width="0" style="17" hidden="1" customWidth="1"/>
    <col min="13330" max="13330" width="10.88671875" style="17" customWidth="1"/>
    <col min="13331" max="13331" width="0.5546875" style="17" customWidth="1"/>
    <col min="13332" max="13568" width="8.88671875" style="17"/>
    <col min="13569" max="13569" width="0.44140625" style="17" customWidth="1"/>
    <col min="13570" max="13570" width="6.109375" style="17" bestFit="1" customWidth="1"/>
    <col min="13571" max="13582" width="9.109375" style="17" customWidth="1"/>
    <col min="13583" max="13583" width="10.88671875" style="17" customWidth="1"/>
    <col min="13584" max="13585" width="0" style="17" hidden="1" customWidth="1"/>
    <col min="13586" max="13586" width="10.88671875" style="17" customWidth="1"/>
    <col min="13587" max="13587" width="0.5546875" style="17" customWidth="1"/>
    <col min="13588" max="13824" width="8.88671875" style="17"/>
    <col min="13825" max="13825" width="0.44140625" style="17" customWidth="1"/>
    <col min="13826" max="13826" width="6.109375" style="17" bestFit="1" customWidth="1"/>
    <col min="13827" max="13838" width="9.109375" style="17" customWidth="1"/>
    <col min="13839" max="13839" width="10.88671875" style="17" customWidth="1"/>
    <col min="13840" max="13841" width="0" style="17" hidden="1" customWidth="1"/>
    <col min="13842" max="13842" width="10.88671875" style="17" customWidth="1"/>
    <col min="13843" max="13843" width="0.5546875" style="17" customWidth="1"/>
    <col min="13844" max="14080" width="8.88671875" style="17"/>
    <col min="14081" max="14081" width="0.44140625" style="17" customWidth="1"/>
    <col min="14082" max="14082" width="6.109375" style="17" bestFit="1" customWidth="1"/>
    <col min="14083" max="14094" width="9.109375" style="17" customWidth="1"/>
    <col min="14095" max="14095" width="10.88671875" style="17" customWidth="1"/>
    <col min="14096" max="14097" width="0" style="17" hidden="1" customWidth="1"/>
    <col min="14098" max="14098" width="10.88671875" style="17" customWidth="1"/>
    <col min="14099" max="14099" width="0.5546875" style="17" customWidth="1"/>
    <col min="14100" max="14336" width="8.88671875" style="17"/>
    <col min="14337" max="14337" width="0.44140625" style="17" customWidth="1"/>
    <col min="14338" max="14338" width="6.109375" style="17" bestFit="1" customWidth="1"/>
    <col min="14339" max="14350" width="9.109375" style="17" customWidth="1"/>
    <col min="14351" max="14351" width="10.88671875" style="17" customWidth="1"/>
    <col min="14352" max="14353" width="0" style="17" hidden="1" customWidth="1"/>
    <col min="14354" max="14354" width="10.88671875" style="17" customWidth="1"/>
    <col min="14355" max="14355" width="0.5546875" style="17" customWidth="1"/>
    <col min="14356" max="14592" width="8.88671875" style="17"/>
    <col min="14593" max="14593" width="0.44140625" style="17" customWidth="1"/>
    <col min="14594" max="14594" width="6.109375" style="17" bestFit="1" customWidth="1"/>
    <col min="14595" max="14606" width="9.109375" style="17" customWidth="1"/>
    <col min="14607" max="14607" width="10.88671875" style="17" customWidth="1"/>
    <col min="14608" max="14609" width="0" style="17" hidden="1" customWidth="1"/>
    <col min="14610" max="14610" width="10.88671875" style="17" customWidth="1"/>
    <col min="14611" max="14611" width="0.5546875" style="17" customWidth="1"/>
    <col min="14612" max="14848" width="8.88671875" style="17"/>
    <col min="14849" max="14849" width="0.44140625" style="17" customWidth="1"/>
    <col min="14850" max="14850" width="6.109375" style="17" bestFit="1" customWidth="1"/>
    <col min="14851" max="14862" width="9.109375" style="17" customWidth="1"/>
    <col min="14863" max="14863" width="10.88671875" style="17" customWidth="1"/>
    <col min="14864" max="14865" width="0" style="17" hidden="1" customWidth="1"/>
    <col min="14866" max="14866" width="10.88671875" style="17" customWidth="1"/>
    <col min="14867" max="14867" width="0.5546875" style="17" customWidth="1"/>
    <col min="14868" max="15104" width="8.88671875" style="17"/>
    <col min="15105" max="15105" width="0.44140625" style="17" customWidth="1"/>
    <col min="15106" max="15106" width="6.109375" style="17" bestFit="1" customWidth="1"/>
    <col min="15107" max="15118" width="9.109375" style="17" customWidth="1"/>
    <col min="15119" max="15119" width="10.88671875" style="17" customWidth="1"/>
    <col min="15120" max="15121" width="0" style="17" hidden="1" customWidth="1"/>
    <col min="15122" max="15122" width="10.88671875" style="17" customWidth="1"/>
    <col min="15123" max="15123" width="0.5546875" style="17" customWidth="1"/>
    <col min="15124" max="15360" width="8.88671875" style="17"/>
    <col min="15361" max="15361" width="0.44140625" style="17" customWidth="1"/>
    <col min="15362" max="15362" width="6.109375" style="17" bestFit="1" customWidth="1"/>
    <col min="15363" max="15374" width="9.109375" style="17" customWidth="1"/>
    <col min="15375" max="15375" width="10.88671875" style="17" customWidth="1"/>
    <col min="15376" max="15377" width="0" style="17" hidden="1" customWidth="1"/>
    <col min="15378" max="15378" width="10.88671875" style="17" customWidth="1"/>
    <col min="15379" max="15379" width="0.5546875" style="17" customWidth="1"/>
    <col min="15380" max="15616" width="8.88671875" style="17"/>
    <col min="15617" max="15617" width="0.44140625" style="17" customWidth="1"/>
    <col min="15618" max="15618" width="6.109375" style="17" bestFit="1" customWidth="1"/>
    <col min="15619" max="15630" width="9.109375" style="17" customWidth="1"/>
    <col min="15631" max="15631" width="10.88671875" style="17" customWidth="1"/>
    <col min="15632" max="15633" width="0" style="17" hidden="1" customWidth="1"/>
    <col min="15634" max="15634" width="10.88671875" style="17" customWidth="1"/>
    <col min="15635" max="15635" width="0.5546875" style="17" customWidth="1"/>
    <col min="15636" max="15872" width="8.88671875" style="17"/>
    <col min="15873" max="15873" width="0.44140625" style="17" customWidth="1"/>
    <col min="15874" max="15874" width="6.109375" style="17" bestFit="1" customWidth="1"/>
    <col min="15875" max="15886" width="9.109375" style="17" customWidth="1"/>
    <col min="15887" max="15887" width="10.88671875" style="17" customWidth="1"/>
    <col min="15888" max="15889" width="0" style="17" hidden="1" customWidth="1"/>
    <col min="15890" max="15890" width="10.88671875" style="17" customWidth="1"/>
    <col min="15891" max="15891" width="0.5546875" style="17" customWidth="1"/>
    <col min="15892" max="16128" width="8.88671875" style="17"/>
    <col min="16129" max="16129" width="0.44140625" style="17" customWidth="1"/>
    <col min="16130" max="16130" width="6.109375" style="17" bestFit="1" customWidth="1"/>
    <col min="16131" max="16142" width="9.109375" style="17" customWidth="1"/>
    <col min="16143" max="16143" width="10.88671875" style="17" customWidth="1"/>
    <col min="16144" max="16145" width="0" style="17" hidden="1" customWidth="1"/>
    <col min="16146" max="16146" width="10.88671875" style="17" customWidth="1"/>
    <col min="16147" max="16147" width="0.5546875" style="17" customWidth="1"/>
    <col min="16148" max="16384" width="8.88671875" style="17"/>
  </cols>
  <sheetData>
    <row r="1" spans="2:18" ht="2.25" customHeight="1" x14ac:dyDescent="0.3"/>
    <row r="2" spans="2:18" x14ac:dyDescent="0.3">
      <c r="B2" s="135" t="s">
        <v>43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21" t="s">
        <v>44</v>
      </c>
      <c r="N2" s="46">
        <f>SUM(C5:N5)</f>
        <v>48804</v>
      </c>
    </row>
    <row r="3" spans="2:18" ht="12.6" customHeight="1" x14ac:dyDescent="0.3">
      <c r="B3" s="137" t="s">
        <v>45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</row>
    <row r="4" spans="2:18" ht="12.6" customHeight="1" x14ac:dyDescent="0.3">
      <c r="B4" s="138"/>
      <c r="C4" s="2" t="str">
        <f>Legisl_2015!$A12</f>
        <v>PDR</v>
      </c>
      <c r="D4" s="2" t="str">
        <f>Legisl_2015!$A13</f>
        <v>PCP-PEV</v>
      </c>
      <c r="E4" s="2" t="str">
        <f>Legisl_2015!$A14</f>
        <v>PPD/PSD.CDS-PP</v>
      </c>
      <c r="F4" s="2" t="str">
        <f>Legisl_2015!$A15</f>
        <v>MPT</v>
      </c>
      <c r="G4" s="2" t="str">
        <f>Legisl_2015!$A16</f>
        <v>L/TDA</v>
      </c>
      <c r="H4" s="2" t="str">
        <f>Legisl_2015!$A17</f>
        <v>PAN</v>
      </c>
      <c r="I4" s="2" t="str">
        <f>Legisl_2015!$A18</f>
        <v>PTP-MAS</v>
      </c>
      <c r="J4" s="2" t="str">
        <f>Legisl_2015!$A19</f>
        <v>JPP</v>
      </c>
      <c r="K4" s="2" t="str">
        <f>Legisl_2015!$A20</f>
        <v>PNR</v>
      </c>
      <c r="L4" s="23"/>
      <c r="M4" s="23"/>
      <c r="N4" s="23"/>
      <c r="O4" s="130" t="s">
        <v>46</v>
      </c>
      <c r="P4" s="131"/>
      <c r="Q4" s="131"/>
      <c r="R4" s="131"/>
    </row>
    <row r="5" spans="2:18" x14ac:dyDescent="0.3">
      <c r="B5" s="24" t="s">
        <v>43</v>
      </c>
      <c r="C5" s="45">
        <f>Legisl_2015!$L12</f>
        <v>714</v>
      </c>
      <c r="D5" s="45">
        <f>Legisl_2015!$L13</f>
        <v>7154</v>
      </c>
      <c r="E5" s="45">
        <f>Legisl_2015!$L14</f>
        <v>36076</v>
      </c>
      <c r="F5" s="45">
        <f>Legisl_2015!$L15</f>
        <v>390</v>
      </c>
      <c r="G5" s="45">
        <f>Legisl_2015!$L16</f>
        <v>1519</v>
      </c>
      <c r="H5" s="45">
        <f>Legisl_2015!$L17</f>
        <v>2041</v>
      </c>
      <c r="I5" s="45">
        <f>Legisl_2015!$L18</f>
        <v>338</v>
      </c>
      <c r="J5" s="45">
        <f>Legisl_2015!$L19</f>
        <v>112</v>
      </c>
      <c r="K5" s="45">
        <f>Legisl_2015!$L20</f>
        <v>460</v>
      </c>
      <c r="L5" s="23"/>
      <c r="M5" s="23"/>
      <c r="N5" s="23"/>
      <c r="O5" s="130" t="s">
        <v>47</v>
      </c>
      <c r="P5" s="131"/>
      <c r="Q5" s="131"/>
      <c r="R5" s="131"/>
    </row>
    <row r="6" spans="2:18" x14ac:dyDescent="0.3">
      <c r="B6" s="25" t="s">
        <v>48</v>
      </c>
      <c r="C6" s="26">
        <f>IF(C5="","",C5/$N$2)</f>
        <v>1.4629948364888123E-2</v>
      </c>
      <c r="D6" s="26">
        <f t="shared" ref="D6:N6" si="0">IF(D5="","",D5/$N$2)</f>
        <v>0.1465863453815261</v>
      </c>
      <c r="E6" s="26">
        <f t="shared" si="0"/>
        <v>0.73920170477829683</v>
      </c>
      <c r="F6" s="26">
        <f t="shared" si="0"/>
        <v>7.9911482665355298E-3</v>
      </c>
      <c r="G6" s="26">
        <f t="shared" si="0"/>
        <v>3.112449799196787E-2</v>
      </c>
      <c r="H6" s="26">
        <f t="shared" si="0"/>
        <v>4.1820342594869275E-2</v>
      </c>
      <c r="I6" s="26">
        <f t="shared" si="0"/>
        <v>6.9256618309974588E-3</v>
      </c>
      <c r="J6" s="26">
        <f t="shared" si="0"/>
        <v>2.2948938611589212E-3</v>
      </c>
      <c r="K6" s="26">
        <f t="shared" si="0"/>
        <v>9.4254569297598564E-3</v>
      </c>
      <c r="L6" s="26" t="str">
        <f t="shared" si="0"/>
        <v/>
      </c>
      <c r="M6" s="26" t="str">
        <f t="shared" si="0"/>
        <v/>
      </c>
      <c r="N6" s="26" t="str">
        <f t="shared" si="0"/>
        <v/>
      </c>
    </row>
    <row r="7" spans="2:18" x14ac:dyDescent="0.3">
      <c r="B7" s="135" t="s">
        <v>49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21" t="s">
        <v>44</v>
      </c>
      <c r="N7" s="27">
        <v>11</v>
      </c>
      <c r="O7" s="130" t="s">
        <v>50</v>
      </c>
      <c r="P7" s="131"/>
      <c r="Q7" s="131"/>
      <c r="R7" s="131"/>
    </row>
    <row r="8" spans="2:18" s="29" customFormat="1" x14ac:dyDescent="0.3">
      <c r="B8" s="28" t="s">
        <v>49</v>
      </c>
      <c r="C8" s="28" t="str">
        <f t="shared" ref="C8:N8" ca="1" si="1">IF(COUNTIF($R:$R,C4)=0,"",COUNTIF($R:$R,C4))</f>
        <v/>
      </c>
      <c r="D8" s="28">
        <f t="shared" ca="1" si="1"/>
        <v>1</v>
      </c>
      <c r="E8" s="28">
        <f t="shared" ca="1" si="1"/>
        <v>10</v>
      </c>
      <c r="F8" s="28" t="str">
        <f t="shared" ca="1" si="1"/>
        <v/>
      </c>
      <c r="G8" s="28" t="str">
        <f t="shared" ca="1" si="1"/>
        <v/>
      </c>
      <c r="H8" s="28" t="str">
        <f t="shared" ca="1" si="1"/>
        <v/>
      </c>
      <c r="I8" s="28" t="str">
        <f t="shared" ca="1" si="1"/>
        <v/>
      </c>
      <c r="J8" s="28" t="str">
        <f t="shared" ca="1" si="1"/>
        <v/>
      </c>
      <c r="K8" s="28" t="str">
        <f t="shared" ca="1" si="1"/>
        <v/>
      </c>
      <c r="L8" s="28" t="str">
        <f t="shared" ca="1" si="1"/>
        <v/>
      </c>
      <c r="M8" s="28" t="str">
        <f t="shared" ca="1" si="1"/>
        <v/>
      </c>
      <c r="N8" s="28" t="str">
        <f t="shared" ca="1" si="1"/>
        <v/>
      </c>
      <c r="O8" s="130" t="s">
        <v>51</v>
      </c>
      <c r="P8" s="131"/>
      <c r="Q8" s="131"/>
      <c r="R8" s="131"/>
    </row>
    <row r="9" spans="2:18" s="29" customFormat="1" x14ac:dyDescent="0.3">
      <c r="B9" s="30" t="s">
        <v>48</v>
      </c>
      <c r="C9" s="31" t="str">
        <f t="shared" ref="C9:N9" ca="1" si="2">IF(C8="","",C8/$N$7)</f>
        <v/>
      </c>
      <c r="D9" s="31">
        <f t="shared" ca="1" si="2"/>
        <v>9.0909090909090912E-2</v>
      </c>
      <c r="E9" s="31">
        <f t="shared" ca="1" si="2"/>
        <v>0.90909090909090906</v>
      </c>
      <c r="F9" s="31" t="str">
        <f t="shared" ca="1" si="2"/>
        <v/>
      </c>
      <c r="G9" s="31" t="str">
        <f t="shared" ca="1" si="2"/>
        <v/>
      </c>
      <c r="H9" s="31" t="str">
        <f t="shared" ca="1" si="2"/>
        <v/>
      </c>
      <c r="I9" s="31" t="str">
        <f t="shared" ca="1" si="2"/>
        <v/>
      </c>
      <c r="J9" s="31" t="str">
        <f t="shared" ca="1" si="2"/>
        <v/>
      </c>
      <c r="K9" s="31" t="str">
        <f t="shared" ca="1" si="2"/>
        <v/>
      </c>
      <c r="L9" s="31" t="str">
        <f t="shared" ca="1" si="2"/>
        <v/>
      </c>
      <c r="M9" s="31" t="str">
        <f t="shared" ca="1" si="2"/>
        <v/>
      </c>
      <c r="N9" s="31" t="str">
        <f t="shared" ca="1" si="2"/>
        <v/>
      </c>
      <c r="O9" s="32"/>
      <c r="P9" s="33"/>
      <c r="Q9" s="34"/>
      <c r="R9" s="35"/>
    </row>
    <row r="10" spans="2:18" s="29" customFormat="1" x14ac:dyDescent="0.3">
      <c r="B10" s="36"/>
      <c r="C10" s="37"/>
      <c r="D10" s="37"/>
      <c r="E10" s="37"/>
      <c r="F10" s="37"/>
      <c r="G10" s="37"/>
      <c r="H10" s="38"/>
      <c r="J10" s="36"/>
      <c r="K10" s="32"/>
      <c r="L10" s="32"/>
      <c r="M10" s="32"/>
      <c r="N10" s="32"/>
      <c r="O10" s="32"/>
      <c r="P10" s="33"/>
      <c r="Q10" s="34"/>
      <c r="R10" s="35"/>
    </row>
    <row r="11" spans="2:18" x14ac:dyDescent="0.3">
      <c r="B11" s="132" t="s">
        <v>52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39" t="s">
        <v>53</v>
      </c>
      <c r="N11" s="40">
        <f ca="1">SMALL(O:O,1)</f>
        <v>3607.6003162781813</v>
      </c>
      <c r="O11" s="41" t="s">
        <v>54</v>
      </c>
      <c r="P11" s="134" t="s">
        <v>55</v>
      </c>
      <c r="Q11" s="134"/>
      <c r="R11" s="134"/>
    </row>
    <row r="12" spans="2:18" x14ac:dyDescent="0.3">
      <c r="B12" s="47">
        <v>1</v>
      </c>
      <c r="C12" s="42">
        <f ca="1">IF(C$5="","",IF($N$7&gt;=$B12,C$5/$B12+0.0001+0.0001*RAND(),""))</f>
        <v>714.00016397583965</v>
      </c>
      <c r="D12" s="42">
        <f ca="1">IF(D$5="","",IF($N$7&gt;=$B12,D$5/$B12+0.0002+0.0001*RAND(),""))</f>
        <v>7154.0002894940289</v>
      </c>
      <c r="E12" s="42">
        <f ca="1">IF(E$5="","",IF($N$7&gt;=$B12,E$5/$B12+0.0003+0.0001*RAND(),""))</f>
        <v>36076.000397193289</v>
      </c>
      <c r="F12" s="42">
        <f ca="1">IF(F$5="","",IF($N$7&gt;=$B12,F$5/$B12+0.0004+0.0001*RAND(),""))</f>
        <v>390.00043252879658</v>
      </c>
      <c r="G12" s="42">
        <f ca="1">IF(G$5="","",IF($N$7&gt;=$B12,G$5/$B12+0.0005+0.0001*RAND(),""))</f>
        <v>1519.0005120175583</v>
      </c>
      <c r="H12" s="42">
        <f ca="1">IF(H$5="","",IF($N$7&gt;=$B12,H$5/$B12+0.0006+0.0001*RAND(),""))</f>
        <v>2041.0006414919176</v>
      </c>
      <c r="I12" s="42">
        <f ca="1">IF(I$5="","",IF($N$7&gt;=$B12,I$5/$B12+0.0007+0.0001*RAND(),""))</f>
        <v>338.00070324735884</v>
      </c>
      <c r="J12" s="42">
        <f ca="1">IF(J$5="","",IF($N$7&gt;=$B12,J$5/$B12+0.0008+0.0001*RAND(),""))</f>
        <v>112.00085801230956</v>
      </c>
      <c r="K12" s="42">
        <f ca="1">IF(K$5="","",IF($N$7&gt;=$B12,K$5/$B12+0.0009+0.0001*RAND(),""))</f>
        <v>460.0009824485312</v>
      </c>
      <c r="L12" s="42" t="str">
        <f ca="1">IF(L$5="","",IF($N$7&gt;=$B12,L$5/$B12+0.001+0.0001*RAND(),""))</f>
        <v/>
      </c>
      <c r="M12" s="42" t="str">
        <f ca="1">IF(M$5="","",IF($N$7&gt;=$B12,M$5/$B12+0.0011+0.0001*RAND(),""))</f>
        <v/>
      </c>
      <c r="N12" s="42" t="str">
        <f ca="1">IF(N$5="","",IF($N$7&gt;=$B12,N$5/$B12+0.0012+0.0001*RAND(),""))</f>
        <v/>
      </c>
      <c r="O12" s="43">
        <f ca="1">IF(B12&gt;$N$7,"",LARGE($C$12:$N$25,B12))</f>
        <v>36076.000397193289</v>
      </c>
      <c r="P12" s="44" t="str">
        <f t="shared" ref="P12:P25" ca="1" si="3">IF(COUNTIF($C$12:$C$25,O12)=1,$C$4,IF(COUNTIF($D$12:$D$25,O12)=1,$D$4,IF(COUNTIF($E$12:$E$25,O12)=1,$E$4,IF(COUNTIF($F$12:$F$25,O12)=1,$F$4,IF(COUNTIF($G$12:$G$25,O12)=1,$G$4,IF(COUNTIF($H$12:$H$25,O12)=1,$H$4,""))))))</f>
        <v>PPD/PSD.CDS-PP</v>
      </c>
      <c r="Q12" s="48" t="str">
        <f ca="1">IF(COUNTIF($I$12:$I$25,O12)=1,$I$4,IF(COUNTIF($J$12:$J$25,O12)=1,$J$4,IF(COUNTIF($K$12:$K$25,O12)=1,$K$4,IF(COUNTIF($L$12:$L$25,O12)=1,$L$4,IF(COUNTIF($M$12:$M$25,O12)=1,$M$4,IF(COUNTIF($N$12:$N$25,O12)=1,$N$4,""))))))</f>
        <v/>
      </c>
      <c r="R12" s="20" t="str">
        <f ca="1">IF(O12="","",IF(P12="",Q12,P12))</f>
        <v>PPD/PSD.CDS-PP</v>
      </c>
    </row>
    <row r="13" spans="2:18" x14ac:dyDescent="0.3">
      <c r="B13" s="47">
        <f>IF(B12&lt;$N$7,B12+1,"")</f>
        <v>2</v>
      </c>
      <c r="C13" s="42">
        <f t="shared" ref="C13:C34" ca="1" si="4">IF(C$5="","",IF($N$7&gt;=$B13,C$5/$B13+0.0001+0.0001*RAND(),""))</f>
        <v>357.00016040136626</v>
      </c>
      <c r="D13" s="42">
        <f t="shared" ref="D13:D34" ca="1" si="5">IF(D$5="","",IF($N$7&gt;=$B13,D$5/$B13+0.0002+0.0001*RAND(),""))</f>
        <v>3577.0002312819033</v>
      </c>
      <c r="E13" s="42">
        <f t="shared" ref="E13:E34" ca="1" si="6">IF(E$5="","",IF($N$7&gt;=$B13,E$5/$B13+0.0003+0.0001*RAND(),""))</f>
        <v>18038.000374951276</v>
      </c>
      <c r="F13" s="42">
        <f t="shared" ref="F13:F34" ca="1" si="7">IF(F$5="","",IF($N$7&gt;=$B13,F$5/$B13+0.0004+0.0001*RAND(),""))</f>
        <v>195.00042475838319</v>
      </c>
      <c r="G13" s="42">
        <f t="shared" ref="G13:G34" ca="1" si="8">IF(G$5="","",IF($N$7&gt;=$B13,G$5/$B13+0.0005+0.0001*RAND(),""))</f>
        <v>759.50055560056853</v>
      </c>
      <c r="H13" s="42">
        <f t="shared" ref="H13:H34" ca="1" si="9">IF(H$5="","",IF($N$7&gt;=$B13,H$5/$B13+0.0006+0.0001*RAND(),""))</f>
        <v>1020.5006959563291</v>
      </c>
      <c r="I13" s="42">
        <f t="shared" ref="I13:I34" ca="1" si="10">IF(I$5="","",IF($N$7&gt;=$B13,I$5/$B13+0.0007+0.0001*RAND(),""))</f>
        <v>169.00071552169578</v>
      </c>
      <c r="J13" s="42">
        <f t="shared" ref="J13:J34" ca="1" si="11">IF(J$5="","",IF($N$7&gt;=$B13,J$5/$B13+0.0008+0.0001*RAND(),""))</f>
        <v>56.000876937567668</v>
      </c>
      <c r="K13" s="42">
        <f t="shared" ref="K13:K34" ca="1" si="12">IF(K$5="","",IF($N$7&gt;=$B13,K$5/$B13+0.0009+0.0001*RAND(),""))</f>
        <v>230.00093323963463</v>
      </c>
      <c r="L13" s="42" t="str">
        <f t="shared" ref="L13:L25" ca="1" si="13">IF(L$5="","",IF($N$7&gt;=$B13,L$5/$B13+0.001+0.0001*RAND(),""))</f>
        <v/>
      </c>
      <c r="M13" s="42" t="str">
        <f t="shared" ref="M13:M25" ca="1" si="14">IF(M$5="","",IF($N$7&gt;=$B13,M$5/$B13+0.0011+0.0001*RAND(),""))</f>
        <v/>
      </c>
      <c r="N13" s="42" t="str">
        <f t="shared" ref="N13:N25" ca="1" si="15">IF(N$5="","",IF($N$7&gt;=$B13,N$5/$B13+0.0012+0.0001*RAND(),""))</f>
        <v/>
      </c>
      <c r="O13" s="43">
        <f t="shared" ref="O13:O22" ca="1" si="16">IF(B13&gt;$N$7,"",LARGE($C$12:$N$25,B13))</f>
        <v>18038.000374951276</v>
      </c>
      <c r="P13" s="44" t="str">
        <f t="shared" ca="1" si="3"/>
        <v>PPD/PSD.CDS-PP</v>
      </c>
      <c r="Q13" s="48" t="str">
        <f t="shared" ref="Q13:Q24" ca="1" si="17">IF(COUNTIF($I$12:$I$25,O13)=1,$I$4,IF(COUNTIF($J$12:$J$25,O13)=1,$J$4,IF(COUNTIF($K$12:$K$25,O13)=1,$K$4,IF(COUNTIF($L$12:$L$25,O13)=1,$L$4,IF(COUNTIF($M$12:$M$25,O13)=1,$M$4,IF(COUNTIF($N$12:$N$25,O13)=1,$N$4,""))))))</f>
        <v/>
      </c>
      <c r="R13" s="20" t="str">
        <f t="shared" ref="R13:R29" ca="1" si="18">IF(O13="","",IF(P13="",Q13,P13))</f>
        <v>PPD/PSD.CDS-PP</v>
      </c>
    </row>
    <row r="14" spans="2:18" x14ac:dyDescent="0.3">
      <c r="B14" s="47">
        <f t="shared" ref="B14:B34" si="19">IF(B13&lt;$N$7,B13+1,"")</f>
        <v>3</v>
      </c>
      <c r="C14" s="42">
        <f t="shared" ca="1" si="4"/>
        <v>238.00010120836106</v>
      </c>
      <c r="D14" s="42">
        <f t="shared" ca="1" si="5"/>
        <v>2384.6669247268333</v>
      </c>
      <c r="E14" s="42">
        <f t="shared" ca="1" si="6"/>
        <v>12025.333689646222</v>
      </c>
      <c r="F14" s="42">
        <f t="shared" ca="1" si="7"/>
        <v>130.00046328092222</v>
      </c>
      <c r="G14" s="42">
        <f t="shared" ca="1" si="8"/>
        <v>506.333853469649</v>
      </c>
      <c r="H14" s="42">
        <f t="shared" ca="1" si="9"/>
        <v>680.33398478095387</v>
      </c>
      <c r="I14" s="42">
        <f t="shared" ca="1" si="10"/>
        <v>112.66741850030141</v>
      </c>
      <c r="J14" s="42">
        <f t="shared" ca="1" si="11"/>
        <v>37.334134926905364</v>
      </c>
      <c r="K14" s="42">
        <f t="shared" ca="1" si="12"/>
        <v>153.33430721995808</v>
      </c>
      <c r="L14" s="42" t="str">
        <f t="shared" ca="1" si="13"/>
        <v/>
      </c>
      <c r="M14" s="42" t="str">
        <f t="shared" ca="1" si="14"/>
        <v/>
      </c>
      <c r="N14" s="42" t="str">
        <f t="shared" ca="1" si="15"/>
        <v/>
      </c>
      <c r="O14" s="43">
        <f ca="1">IF(B14&gt;$N$7,"",LARGE($C$12:$N$25,B14))</f>
        <v>12025.333689646222</v>
      </c>
      <c r="P14" s="44" t="str">
        <f t="shared" ca="1" si="3"/>
        <v>PPD/PSD.CDS-PP</v>
      </c>
      <c r="Q14" s="48" t="str">
        <f t="shared" ca="1" si="17"/>
        <v/>
      </c>
      <c r="R14" s="20" t="str">
        <f t="shared" ca="1" si="18"/>
        <v>PPD/PSD.CDS-PP</v>
      </c>
    </row>
    <row r="15" spans="2:18" x14ac:dyDescent="0.3">
      <c r="B15" s="47">
        <f t="shared" si="19"/>
        <v>4</v>
      </c>
      <c r="C15" s="42">
        <f t="shared" ca="1" si="4"/>
        <v>178.50016632442393</v>
      </c>
      <c r="D15" s="42">
        <f t="shared" ca="1" si="5"/>
        <v>1788.5002954420963</v>
      </c>
      <c r="E15" s="42">
        <f t="shared" ca="1" si="6"/>
        <v>9019.0003006543047</v>
      </c>
      <c r="F15" s="42">
        <f t="shared" ca="1" si="7"/>
        <v>97.500488562949243</v>
      </c>
      <c r="G15" s="42">
        <f t="shared" ca="1" si="8"/>
        <v>379.750567231893</v>
      </c>
      <c r="H15" s="42">
        <f t="shared" ca="1" si="9"/>
        <v>510.25065893667113</v>
      </c>
      <c r="I15" s="42">
        <f t="shared" ca="1" si="10"/>
        <v>84.500738981771534</v>
      </c>
      <c r="J15" s="42">
        <f t="shared" ca="1" si="11"/>
        <v>28.000834229593849</v>
      </c>
      <c r="K15" s="42">
        <f t="shared" ca="1" si="12"/>
        <v>115.0009112397819</v>
      </c>
      <c r="L15" s="42" t="str">
        <f t="shared" ca="1" si="13"/>
        <v/>
      </c>
      <c r="M15" s="42" t="str">
        <f t="shared" ca="1" si="14"/>
        <v/>
      </c>
      <c r="N15" s="42" t="str">
        <f t="shared" ca="1" si="15"/>
        <v/>
      </c>
      <c r="O15" s="43">
        <f t="shared" ca="1" si="16"/>
        <v>9019.0003006543047</v>
      </c>
      <c r="P15" s="44" t="str">
        <f t="shared" ca="1" si="3"/>
        <v>PPD/PSD.CDS-PP</v>
      </c>
      <c r="Q15" s="48" t="str">
        <f ca="1">IF(COUNTIF($I$12:$I$25,O15)=1,$I$4,IF(COUNTIF($J$12:$J$25,O15)=1,$J$4,IF(COUNTIF($K$12:$K$25,O15)=1,$K$4,IF(COUNTIF($L$12:$L$25,O15)=1,$L$4,IF(COUNTIF($M$12:$M$25,O15)=1,$M$4,IF(COUNTIF($N$12:$N$25,O15)=1,$N$4,""))))))</f>
        <v/>
      </c>
      <c r="R15" s="20" t="str">
        <f ca="1">IF(O15="","",IF(P15="",Q15,P15))</f>
        <v>PPD/PSD.CDS-PP</v>
      </c>
    </row>
    <row r="16" spans="2:18" x14ac:dyDescent="0.3">
      <c r="B16" s="47">
        <f t="shared" si="19"/>
        <v>5</v>
      </c>
      <c r="C16" s="42">
        <f t="shared" ca="1" si="4"/>
        <v>142.80011708155794</v>
      </c>
      <c r="D16" s="42">
        <f t="shared" ca="1" si="5"/>
        <v>1430.8002795174602</v>
      </c>
      <c r="E16" s="42">
        <f t="shared" ca="1" si="6"/>
        <v>7215.200366912748</v>
      </c>
      <c r="F16" s="42">
        <f t="shared" ca="1" si="7"/>
        <v>78.000405678212005</v>
      </c>
      <c r="G16" s="42">
        <f t="shared" ca="1" si="8"/>
        <v>303.80057852873063</v>
      </c>
      <c r="H16" s="42">
        <f t="shared" ca="1" si="9"/>
        <v>408.20062343237333</v>
      </c>
      <c r="I16" s="42">
        <f t="shared" ca="1" si="10"/>
        <v>67.600745030041878</v>
      </c>
      <c r="J16" s="42">
        <f t="shared" ca="1" si="11"/>
        <v>22.400867990970209</v>
      </c>
      <c r="K16" s="42">
        <f t="shared" ca="1" si="12"/>
        <v>92.000958844830706</v>
      </c>
      <c r="L16" s="42" t="str">
        <f t="shared" ca="1" si="13"/>
        <v/>
      </c>
      <c r="M16" s="42" t="str">
        <f t="shared" ca="1" si="14"/>
        <v/>
      </c>
      <c r="N16" s="42" t="str">
        <f t="shared" ca="1" si="15"/>
        <v/>
      </c>
      <c r="O16" s="43">
        <f t="shared" ca="1" si="16"/>
        <v>7215.200366912748</v>
      </c>
      <c r="P16" s="44" t="str">
        <f t="shared" ca="1" si="3"/>
        <v>PPD/PSD.CDS-PP</v>
      </c>
      <c r="Q16" s="48" t="str">
        <f t="shared" ca="1" si="17"/>
        <v/>
      </c>
      <c r="R16" s="20" t="str">
        <f ca="1">IF(O16="","",IF(P16="",Q16,P16))</f>
        <v>PPD/PSD.CDS-PP</v>
      </c>
    </row>
    <row r="17" spans="2:19" x14ac:dyDescent="0.3">
      <c r="B17" s="47">
        <f t="shared" si="19"/>
        <v>6</v>
      </c>
      <c r="C17" s="42">
        <f t="shared" ca="1" si="4"/>
        <v>119.00012342534492</v>
      </c>
      <c r="D17" s="42">
        <f t="shared" ca="1" si="5"/>
        <v>1192.3335585257753</v>
      </c>
      <c r="E17" s="42">
        <f t="shared" ca="1" si="6"/>
        <v>6012.6670268561675</v>
      </c>
      <c r="F17" s="42">
        <f t="shared" ca="1" si="7"/>
        <v>65.000463987860229</v>
      </c>
      <c r="G17" s="42">
        <f t="shared" ca="1" si="8"/>
        <v>253.16717987563305</v>
      </c>
      <c r="H17" s="42">
        <f t="shared" ca="1" si="9"/>
        <v>340.16731371561332</v>
      </c>
      <c r="I17" s="42">
        <f t="shared" ca="1" si="10"/>
        <v>56.334104488352729</v>
      </c>
      <c r="J17" s="42">
        <f t="shared" ca="1" si="11"/>
        <v>18.667470205901555</v>
      </c>
      <c r="K17" s="42">
        <f t="shared" ca="1" si="12"/>
        <v>76.667574523442653</v>
      </c>
      <c r="L17" s="42" t="str">
        <f t="shared" ca="1" si="13"/>
        <v/>
      </c>
      <c r="M17" s="42" t="str">
        <f t="shared" ca="1" si="14"/>
        <v/>
      </c>
      <c r="N17" s="42" t="str">
        <f t="shared" ca="1" si="15"/>
        <v/>
      </c>
      <c r="O17" s="43">
        <f t="shared" ca="1" si="16"/>
        <v>7154.0002894940289</v>
      </c>
      <c r="P17" s="44" t="str">
        <f t="shared" ca="1" si="3"/>
        <v>PCP-PEV</v>
      </c>
      <c r="Q17" s="48" t="str">
        <f t="shared" ca="1" si="17"/>
        <v/>
      </c>
      <c r="R17" s="20" t="str">
        <f t="shared" ca="1" si="18"/>
        <v>PCP-PEV</v>
      </c>
    </row>
    <row r="18" spans="2:19" x14ac:dyDescent="0.3">
      <c r="B18" s="47">
        <f t="shared" si="19"/>
        <v>7</v>
      </c>
      <c r="C18" s="42">
        <f t="shared" ca="1" si="4"/>
        <v>102.00010295093607</v>
      </c>
      <c r="D18" s="42">
        <f t="shared" ca="1" si="5"/>
        <v>1022.0002438582228</v>
      </c>
      <c r="E18" s="42">
        <f t="shared" ca="1" si="6"/>
        <v>5153.7146757505607</v>
      </c>
      <c r="F18" s="42">
        <f t="shared" ca="1" si="7"/>
        <v>55.714765541928656</v>
      </c>
      <c r="G18" s="42">
        <f t="shared" ca="1" si="8"/>
        <v>217.00053565857488</v>
      </c>
      <c r="H18" s="42">
        <f t="shared" ca="1" si="9"/>
        <v>291.57209487625397</v>
      </c>
      <c r="I18" s="42">
        <f t="shared" ca="1" si="10"/>
        <v>48.286488094338559</v>
      </c>
      <c r="J18" s="42">
        <f t="shared" ca="1" si="11"/>
        <v>16.000891297042294</v>
      </c>
      <c r="K18" s="42">
        <f t="shared" ca="1" si="12"/>
        <v>65.71524983711744</v>
      </c>
      <c r="L18" s="42" t="str">
        <f t="shared" ca="1" si="13"/>
        <v/>
      </c>
      <c r="M18" s="42" t="str">
        <f t="shared" ca="1" si="14"/>
        <v/>
      </c>
      <c r="N18" s="42" t="str">
        <f t="shared" ca="1" si="15"/>
        <v/>
      </c>
      <c r="O18" s="43">
        <f t="shared" ca="1" si="16"/>
        <v>6012.6670268561675</v>
      </c>
      <c r="P18" s="44" t="str">
        <f t="shared" ca="1" si="3"/>
        <v>PPD/PSD.CDS-PP</v>
      </c>
      <c r="Q18" s="48" t="str">
        <f t="shared" ca="1" si="17"/>
        <v/>
      </c>
      <c r="R18" s="20" t="str">
        <f ca="1">IF(O18="","",IF(P18="",Q18,P18))</f>
        <v>PPD/PSD.CDS-PP</v>
      </c>
    </row>
    <row r="19" spans="2:19" x14ac:dyDescent="0.3">
      <c r="B19" s="47">
        <f t="shared" si="19"/>
        <v>8</v>
      </c>
      <c r="C19" s="42">
        <f t="shared" ca="1" si="4"/>
        <v>89.250124821034589</v>
      </c>
      <c r="D19" s="42">
        <f t="shared" ca="1" si="5"/>
        <v>894.25025665633814</v>
      </c>
      <c r="E19" s="42">
        <f t="shared" ca="1" si="6"/>
        <v>4509.5003819961939</v>
      </c>
      <c r="F19" s="42">
        <f t="shared" ca="1" si="7"/>
        <v>48.750453505829761</v>
      </c>
      <c r="G19" s="42">
        <f t="shared" ca="1" si="8"/>
        <v>189.87558237676907</v>
      </c>
      <c r="H19" s="42">
        <f t="shared" ca="1" si="9"/>
        <v>255.12566450822035</v>
      </c>
      <c r="I19" s="42">
        <f t="shared" ca="1" si="10"/>
        <v>42.250715653536389</v>
      </c>
      <c r="J19" s="42">
        <f t="shared" ca="1" si="11"/>
        <v>14.000840475859283</v>
      </c>
      <c r="K19" s="42">
        <f t="shared" ca="1" si="12"/>
        <v>57.500973181410927</v>
      </c>
      <c r="L19" s="42" t="str">
        <f t="shared" ca="1" si="13"/>
        <v/>
      </c>
      <c r="M19" s="42" t="str">
        <f t="shared" ca="1" si="14"/>
        <v/>
      </c>
      <c r="N19" s="42" t="str">
        <f t="shared" ca="1" si="15"/>
        <v/>
      </c>
      <c r="O19" s="43">
        <f t="shared" ca="1" si="16"/>
        <v>5153.7146757505607</v>
      </c>
      <c r="P19" s="44" t="str">
        <f t="shared" ca="1" si="3"/>
        <v>PPD/PSD.CDS-PP</v>
      </c>
      <c r="Q19" s="48" t="str">
        <f t="shared" ca="1" si="17"/>
        <v/>
      </c>
      <c r="R19" s="20" t="str">
        <f ca="1">IF(O19="","",IF(P19="",Q19,P19))</f>
        <v>PPD/PSD.CDS-PP</v>
      </c>
    </row>
    <row r="20" spans="2:19" x14ac:dyDescent="0.3">
      <c r="B20" s="47">
        <f t="shared" si="19"/>
        <v>9</v>
      </c>
      <c r="C20" s="42">
        <f t="shared" ca="1" si="4"/>
        <v>79.333524382518092</v>
      </c>
      <c r="D20" s="42">
        <f t="shared" ca="1" si="5"/>
        <v>794.88916637753925</v>
      </c>
      <c r="E20" s="42">
        <f t="shared" ca="1" si="6"/>
        <v>4008.4447559340333</v>
      </c>
      <c r="F20" s="42">
        <f t="shared" ca="1" si="7"/>
        <v>43.333763364280607</v>
      </c>
      <c r="G20" s="42">
        <f t="shared" ca="1" si="8"/>
        <v>168.77830487821308</v>
      </c>
      <c r="H20" s="42">
        <f t="shared" ca="1" si="9"/>
        <v>226.77839293135787</v>
      </c>
      <c r="I20" s="42">
        <f t="shared" ca="1" si="10"/>
        <v>37.556306406557702</v>
      </c>
      <c r="J20" s="42">
        <f t="shared" ca="1" si="11"/>
        <v>12.44532279113141</v>
      </c>
      <c r="K20" s="42">
        <f t="shared" ca="1" si="12"/>
        <v>51.112066353603744</v>
      </c>
      <c r="L20" s="42" t="str">
        <f t="shared" ca="1" si="13"/>
        <v/>
      </c>
      <c r="M20" s="42" t="str">
        <f t="shared" ca="1" si="14"/>
        <v/>
      </c>
      <c r="N20" s="42" t="str">
        <f t="shared" ca="1" si="15"/>
        <v/>
      </c>
      <c r="O20" s="43">
        <f t="shared" ca="1" si="16"/>
        <v>4509.5003819961939</v>
      </c>
      <c r="P20" s="44" t="str">
        <f t="shared" ca="1" si="3"/>
        <v>PPD/PSD.CDS-PP</v>
      </c>
      <c r="Q20" s="48" t="str">
        <f ca="1">IF(COUNTIF($I$12:$I$25,O20)=1,$I$4,IF(COUNTIF($J$12:$J$25,O20)=1,$J$4,IF(COUNTIF($K$12:$K$25,O20)=1,$K$4,IF(COUNTIF($L$12:$L$25,O20)=1,$L$4,IF(COUNTIF($M$12:$M$25,O20)=1,$M$4,IF(COUNTIF($N$12:$N$25,O20)=1,$N$4,""))))))</f>
        <v/>
      </c>
      <c r="R20" s="20" t="str">
        <f ca="1">IF(O20="","",IF(P20="",Q20,P20))</f>
        <v>PPD/PSD.CDS-PP</v>
      </c>
    </row>
    <row r="21" spans="2:19" x14ac:dyDescent="0.3">
      <c r="B21" s="47">
        <f t="shared" si="19"/>
        <v>10</v>
      </c>
      <c r="C21" s="42">
        <f t="shared" ca="1" si="4"/>
        <v>71.400190235602608</v>
      </c>
      <c r="D21" s="42">
        <f t="shared" ca="1" si="5"/>
        <v>715.40028224200353</v>
      </c>
      <c r="E21" s="42">
        <f t="shared" ca="1" si="6"/>
        <v>3607.6003162781813</v>
      </c>
      <c r="F21" s="42">
        <f t="shared" ca="1" si="7"/>
        <v>39.000480050257998</v>
      </c>
      <c r="G21" s="42">
        <f t="shared" ca="1" si="8"/>
        <v>151.90053164036902</v>
      </c>
      <c r="H21" s="42">
        <f t="shared" ca="1" si="9"/>
        <v>204.1006327769573</v>
      </c>
      <c r="I21" s="42">
        <f t="shared" ca="1" si="10"/>
        <v>33.800794515631864</v>
      </c>
      <c r="J21" s="42">
        <f t="shared" ca="1" si="11"/>
        <v>11.200898497022539</v>
      </c>
      <c r="K21" s="42">
        <f t="shared" ca="1" si="12"/>
        <v>46.000912929640592</v>
      </c>
      <c r="L21" s="42" t="str">
        <f t="shared" ca="1" si="13"/>
        <v/>
      </c>
      <c r="M21" s="42" t="str">
        <f t="shared" ca="1" si="14"/>
        <v/>
      </c>
      <c r="N21" s="42" t="str">
        <f t="shared" ca="1" si="15"/>
        <v/>
      </c>
      <c r="O21" s="43">
        <f t="shared" ca="1" si="16"/>
        <v>4008.4447559340333</v>
      </c>
      <c r="P21" s="44" t="str">
        <f t="shared" ca="1" si="3"/>
        <v>PPD/PSD.CDS-PP</v>
      </c>
      <c r="Q21" s="48" t="str">
        <f t="shared" ca="1" si="17"/>
        <v/>
      </c>
      <c r="R21" s="20" t="str">
        <f t="shared" ca="1" si="18"/>
        <v>PPD/PSD.CDS-PP</v>
      </c>
    </row>
    <row r="22" spans="2:19" x14ac:dyDescent="0.3">
      <c r="B22" s="47">
        <f t="shared" si="19"/>
        <v>11</v>
      </c>
      <c r="C22" s="42">
        <f t="shared" ca="1" si="4"/>
        <v>64.909254248568459</v>
      </c>
      <c r="D22" s="42">
        <f t="shared" ca="1" si="5"/>
        <v>650.36388482276072</v>
      </c>
      <c r="E22" s="42">
        <f t="shared" ca="1" si="6"/>
        <v>3279.6366647363466</v>
      </c>
      <c r="F22" s="42">
        <f t="shared" ca="1" si="7"/>
        <v>35.454998705358925</v>
      </c>
      <c r="G22" s="42">
        <f t="shared" ca="1" si="8"/>
        <v>138.09144781101085</v>
      </c>
      <c r="H22" s="42">
        <f t="shared" ca="1" si="9"/>
        <v>185.54615197954746</v>
      </c>
      <c r="I22" s="42">
        <f t="shared" ca="1" si="10"/>
        <v>30.728035639171591</v>
      </c>
      <c r="J22" s="42">
        <f t="shared" ca="1" si="11"/>
        <v>10.182661139422711</v>
      </c>
      <c r="K22" s="42">
        <f t="shared" ca="1" si="12"/>
        <v>41.819105119359534</v>
      </c>
      <c r="L22" s="42" t="str">
        <f t="shared" ca="1" si="13"/>
        <v/>
      </c>
      <c r="M22" s="42" t="str">
        <f t="shared" ca="1" si="14"/>
        <v/>
      </c>
      <c r="N22" s="42" t="str">
        <f t="shared" ca="1" si="15"/>
        <v/>
      </c>
      <c r="O22" s="43">
        <f t="shared" ca="1" si="16"/>
        <v>3607.6003162781813</v>
      </c>
      <c r="P22" s="44" t="str">
        <f t="shared" ca="1" si="3"/>
        <v>PPD/PSD.CDS-PP</v>
      </c>
      <c r="Q22" s="48" t="str">
        <f t="shared" ca="1" si="17"/>
        <v/>
      </c>
      <c r="R22" s="20" t="str">
        <f t="shared" ca="1" si="18"/>
        <v>PPD/PSD.CDS-PP</v>
      </c>
    </row>
    <row r="23" spans="2:19" x14ac:dyDescent="0.3">
      <c r="B23" s="16" t="str">
        <f t="shared" si="19"/>
        <v/>
      </c>
      <c r="C23" s="16" t="str">
        <f t="shared" ca="1" si="4"/>
        <v/>
      </c>
      <c r="D23" s="16" t="str">
        <f t="shared" ca="1" si="5"/>
        <v/>
      </c>
      <c r="E23" s="16" t="str">
        <f t="shared" ca="1" si="6"/>
        <v/>
      </c>
      <c r="F23" s="16" t="str">
        <f t="shared" ca="1" si="7"/>
        <v/>
      </c>
      <c r="G23" s="16" t="str">
        <f t="shared" ca="1" si="8"/>
        <v/>
      </c>
      <c r="H23" s="16" t="str">
        <f t="shared" ca="1" si="9"/>
        <v/>
      </c>
      <c r="I23" s="16" t="str">
        <f t="shared" ca="1" si="10"/>
        <v/>
      </c>
      <c r="J23" s="16" t="str">
        <f t="shared" ca="1" si="11"/>
        <v/>
      </c>
      <c r="K23" s="16" t="str">
        <f t="shared" ca="1" si="12"/>
        <v/>
      </c>
      <c r="L23" s="16" t="str">
        <f t="shared" ca="1" si="13"/>
        <v/>
      </c>
      <c r="M23" s="16" t="str">
        <f t="shared" ca="1" si="14"/>
        <v/>
      </c>
      <c r="N23" s="16" t="str">
        <f t="shared" ca="1" si="15"/>
        <v/>
      </c>
      <c r="O23" s="16" t="str">
        <f t="shared" ref="O23:O31" si="20">IF(B23&gt;$N$7,"",LARGE($C$12:$N$25,B23))</f>
        <v/>
      </c>
      <c r="P23" s="16" t="str">
        <f t="shared" ca="1" si="3"/>
        <v/>
      </c>
      <c r="Q23" s="49" t="str">
        <f t="shared" ca="1" si="17"/>
        <v/>
      </c>
      <c r="R23" s="16" t="str">
        <f t="shared" si="18"/>
        <v/>
      </c>
      <c r="S23" s="16"/>
    </row>
    <row r="24" spans="2:19" x14ac:dyDescent="0.3">
      <c r="B24" s="16" t="str">
        <f t="shared" si="19"/>
        <v/>
      </c>
      <c r="C24" s="16" t="str">
        <f t="shared" ca="1" si="4"/>
        <v/>
      </c>
      <c r="D24" s="16" t="str">
        <f t="shared" ca="1" si="5"/>
        <v/>
      </c>
      <c r="E24" s="16" t="str">
        <f t="shared" ca="1" si="6"/>
        <v/>
      </c>
      <c r="F24" s="16" t="str">
        <f t="shared" ca="1" si="7"/>
        <v/>
      </c>
      <c r="G24" s="16" t="str">
        <f t="shared" ca="1" si="8"/>
        <v/>
      </c>
      <c r="H24" s="16" t="str">
        <f t="shared" ca="1" si="9"/>
        <v/>
      </c>
      <c r="I24" s="16" t="str">
        <f t="shared" ca="1" si="10"/>
        <v/>
      </c>
      <c r="J24" s="16" t="str">
        <f t="shared" ca="1" si="11"/>
        <v/>
      </c>
      <c r="K24" s="16" t="str">
        <f t="shared" ca="1" si="12"/>
        <v/>
      </c>
      <c r="L24" s="16" t="str">
        <f t="shared" ca="1" si="13"/>
        <v/>
      </c>
      <c r="M24" s="16" t="str">
        <f t="shared" ca="1" si="14"/>
        <v/>
      </c>
      <c r="N24" s="16" t="str">
        <f t="shared" ca="1" si="15"/>
        <v/>
      </c>
      <c r="O24" s="16" t="str">
        <f t="shared" si="20"/>
        <v/>
      </c>
      <c r="P24" s="16" t="str">
        <f t="shared" ca="1" si="3"/>
        <v/>
      </c>
      <c r="Q24" s="49" t="str">
        <f t="shared" ca="1" si="17"/>
        <v/>
      </c>
      <c r="R24" s="16" t="str">
        <f t="shared" si="18"/>
        <v/>
      </c>
      <c r="S24" s="16"/>
    </row>
    <row r="25" spans="2:19" x14ac:dyDescent="0.3">
      <c r="B25" s="16" t="str">
        <f t="shared" si="19"/>
        <v/>
      </c>
      <c r="C25" s="16" t="str">
        <f t="shared" ca="1" si="4"/>
        <v/>
      </c>
      <c r="D25" s="16" t="str">
        <f t="shared" ca="1" si="5"/>
        <v/>
      </c>
      <c r="E25" s="16" t="str">
        <f t="shared" ca="1" si="6"/>
        <v/>
      </c>
      <c r="F25" s="16" t="str">
        <f t="shared" ca="1" si="7"/>
        <v/>
      </c>
      <c r="G25" s="16" t="str">
        <f t="shared" ca="1" si="8"/>
        <v/>
      </c>
      <c r="H25" s="16" t="str">
        <f t="shared" ca="1" si="9"/>
        <v/>
      </c>
      <c r="I25" s="16" t="str">
        <f t="shared" ca="1" si="10"/>
        <v/>
      </c>
      <c r="J25" s="16" t="str">
        <f t="shared" ca="1" si="11"/>
        <v/>
      </c>
      <c r="K25" s="16" t="str">
        <f t="shared" ca="1" si="12"/>
        <v/>
      </c>
      <c r="L25" s="16" t="str">
        <f t="shared" ca="1" si="13"/>
        <v/>
      </c>
      <c r="M25" s="16" t="str">
        <f t="shared" ca="1" si="14"/>
        <v/>
      </c>
      <c r="N25" s="16" t="str">
        <f t="shared" ca="1" si="15"/>
        <v/>
      </c>
      <c r="O25" s="16" t="str">
        <f t="shared" si="20"/>
        <v/>
      </c>
      <c r="P25" s="16" t="str">
        <f t="shared" ca="1" si="3"/>
        <v/>
      </c>
      <c r="Q25" s="49" t="str">
        <f ca="1">IF(COUNTIF($I$12:$I$25,O25)=1,$I$4,IF(COUNTIF($J$12:$J$25,O25)=1,$J$4,IF(COUNTIF($K$12:$K$25,O25)=1,$K$4,IF(COUNTIF($L$12:$L$25,O25)=1,$L$4,IF(COUNTIF($M$12:$M$25,O25)=1,$M$4,IF(COUNTIF($N$12:$N$25,O25)=1,$N$4,""))))))</f>
        <v/>
      </c>
      <c r="R25" s="16" t="str">
        <f t="shared" si="18"/>
        <v/>
      </c>
      <c r="S25" s="16"/>
    </row>
    <row r="26" spans="2:19" x14ac:dyDescent="0.3">
      <c r="B26" s="16" t="str">
        <f t="shared" si="19"/>
        <v/>
      </c>
      <c r="C26" s="16" t="str">
        <f t="shared" ca="1" si="4"/>
        <v/>
      </c>
      <c r="D26" s="16" t="str">
        <f t="shared" ca="1" si="5"/>
        <v/>
      </c>
      <c r="E26" s="16" t="str">
        <f t="shared" ca="1" si="6"/>
        <v/>
      </c>
      <c r="F26" s="16" t="str">
        <f t="shared" ca="1" si="7"/>
        <v/>
      </c>
      <c r="G26" s="16" t="str">
        <f t="shared" ca="1" si="8"/>
        <v/>
      </c>
      <c r="H26" s="16" t="str">
        <f t="shared" ca="1" si="9"/>
        <v/>
      </c>
      <c r="I26" s="16" t="str">
        <f t="shared" ca="1" si="10"/>
        <v/>
      </c>
      <c r="J26" s="16" t="str">
        <f t="shared" ca="1" si="11"/>
        <v/>
      </c>
      <c r="K26" s="16" t="str">
        <f t="shared" ca="1" si="12"/>
        <v/>
      </c>
      <c r="L26" s="16"/>
      <c r="M26" s="16"/>
      <c r="N26" s="16"/>
      <c r="O26" s="16" t="str">
        <f t="shared" si="20"/>
        <v/>
      </c>
      <c r="P26" s="16"/>
      <c r="Q26" s="16"/>
      <c r="R26" s="16" t="str">
        <f t="shared" si="18"/>
        <v/>
      </c>
      <c r="S26" s="16"/>
    </row>
    <row r="27" spans="2:19" x14ac:dyDescent="0.3">
      <c r="B27" s="16" t="str">
        <f t="shared" si="19"/>
        <v/>
      </c>
      <c r="C27" s="16" t="str">
        <f t="shared" ca="1" si="4"/>
        <v/>
      </c>
      <c r="D27" s="16" t="str">
        <f t="shared" ca="1" si="5"/>
        <v/>
      </c>
      <c r="E27" s="16" t="str">
        <f t="shared" ca="1" si="6"/>
        <v/>
      </c>
      <c r="F27" s="16" t="str">
        <f t="shared" ca="1" si="7"/>
        <v/>
      </c>
      <c r="G27" s="16" t="str">
        <f t="shared" ca="1" si="8"/>
        <v/>
      </c>
      <c r="H27" s="16" t="str">
        <f t="shared" ca="1" si="9"/>
        <v/>
      </c>
      <c r="I27" s="16" t="str">
        <f t="shared" ca="1" si="10"/>
        <v/>
      </c>
      <c r="J27" s="16" t="str">
        <f t="shared" ca="1" si="11"/>
        <v/>
      </c>
      <c r="K27" s="16" t="str">
        <f t="shared" ca="1" si="12"/>
        <v/>
      </c>
      <c r="L27" s="16"/>
      <c r="M27" s="16"/>
      <c r="N27" s="16"/>
      <c r="O27" s="16" t="str">
        <f t="shared" si="20"/>
        <v/>
      </c>
      <c r="P27" s="16"/>
      <c r="Q27" s="16"/>
      <c r="R27" s="16" t="str">
        <f t="shared" si="18"/>
        <v/>
      </c>
      <c r="S27" s="16"/>
    </row>
    <row r="28" spans="2:19" x14ac:dyDescent="0.3">
      <c r="B28" s="16" t="str">
        <f t="shared" si="19"/>
        <v/>
      </c>
      <c r="C28" s="16" t="str">
        <f t="shared" ca="1" si="4"/>
        <v/>
      </c>
      <c r="D28" s="16" t="str">
        <f t="shared" ca="1" si="5"/>
        <v/>
      </c>
      <c r="E28" s="16" t="str">
        <f t="shared" ca="1" si="6"/>
        <v/>
      </c>
      <c r="F28" s="16" t="str">
        <f t="shared" ca="1" si="7"/>
        <v/>
      </c>
      <c r="G28" s="16" t="str">
        <f t="shared" ca="1" si="8"/>
        <v/>
      </c>
      <c r="H28" s="16" t="str">
        <f t="shared" ca="1" si="9"/>
        <v/>
      </c>
      <c r="I28" s="16" t="str">
        <f t="shared" ca="1" si="10"/>
        <v/>
      </c>
      <c r="J28" s="16" t="str">
        <f t="shared" ca="1" si="11"/>
        <v/>
      </c>
      <c r="K28" s="16" t="str">
        <f t="shared" ca="1" si="12"/>
        <v/>
      </c>
      <c r="L28" s="16"/>
      <c r="M28" s="16"/>
      <c r="N28" s="16"/>
      <c r="O28" s="16" t="str">
        <f t="shared" si="20"/>
        <v/>
      </c>
      <c r="P28" s="16"/>
      <c r="Q28" s="16"/>
      <c r="R28" s="16" t="str">
        <f t="shared" si="18"/>
        <v/>
      </c>
      <c r="S28" s="16"/>
    </row>
    <row r="29" spans="2:19" x14ac:dyDescent="0.3">
      <c r="B29" s="16" t="str">
        <f t="shared" si="19"/>
        <v/>
      </c>
      <c r="C29" s="16" t="str">
        <f t="shared" ca="1" si="4"/>
        <v/>
      </c>
      <c r="D29" s="16" t="str">
        <f t="shared" ca="1" si="5"/>
        <v/>
      </c>
      <c r="E29" s="16" t="str">
        <f t="shared" ca="1" si="6"/>
        <v/>
      </c>
      <c r="F29" s="16" t="str">
        <f t="shared" ca="1" si="7"/>
        <v/>
      </c>
      <c r="G29" s="16" t="str">
        <f t="shared" ca="1" si="8"/>
        <v/>
      </c>
      <c r="H29" s="16" t="str">
        <f t="shared" ca="1" si="9"/>
        <v/>
      </c>
      <c r="I29" s="16" t="str">
        <f t="shared" ca="1" si="10"/>
        <v/>
      </c>
      <c r="J29" s="16" t="str">
        <f t="shared" ca="1" si="11"/>
        <v/>
      </c>
      <c r="K29" s="16" t="str">
        <f t="shared" ca="1" si="12"/>
        <v/>
      </c>
      <c r="L29" s="16"/>
      <c r="M29" s="16"/>
      <c r="N29" s="16"/>
      <c r="O29" s="16" t="str">
        <f t="shared" si="20"/>
        <v/>
      </c>
      <c r="P29" s="16"/>
      <c r="Q29" s="16"/>
      <c r="R29" s="16" t="str">
        <f t="shared" si="18"/>
        <v/>
      </c>
      <c r="S29" s="16"/>
    </row>
    <row r="30" spans="2:19" x14ac:dyDescent="0.3">
      <c r="B30" s="16" t="str">
        <f t="shared" si="19"/>
        <v/>
      </c>
      <c r="C30" s="16" t="str">
        <f t="shared" ca="1" si="4"/>
        <v/>
      </c>
      <c r="D30" s="16" t="str">
        <f t="shared" ca="1" si="5"/>
        <v/>
      </c>
      <c r="E30" s="16" t="str">
        <f t="shared" ca="1" si="6"/>
        <v/>
      </c>
      <c r="F30" s="16" t="str">
        <f t="shared" ca="1" si="7"/>
        <v/>
      </c>
      <c r="G30" s="16" t="str">
        <f t="shared" ca="1" si="8"/>
        <v/>
      </c>
      <c r="H30" s="16" t="str">
        <f t="shared" ca="1" si="9"/>
        <v/>
      </c>
      <c r="I30" s="16" t="str">
        <f t="shared" ca="1" si="10"/>
        <v/>
      </c>
      <c r="J30" s="16" t="str">
        <f t="shared" ca="1" si="11"/>
        <v/>
      </c>
      <c r="K30" s="16" t="str">
        <f t="shared" ca="1" si="12"/>
        <v/>
      </c>
      <c r="L30" s="16"/>
      <c r="M30" s="16"/>
      <c r="N30" s="16"/>
      <c r="O30" s="16" t="str">
        <f t="shared" si="20"/>
        <v/>
      </c>
      <c r="P30" s="16"/>
      <c r="Q30" s="16"/>
      <c r="R30" s="16"/>
      <c r="S30" s="16"/>
    </row>
    <row r="31" spans="2:19" x14ac:dyDescent="0.3">
      <c r="B31" s="16" t="str">
        <f t="shared" si="19"/>
        <v/>
      </c>
      <c r="C31" s="16" t="str">
        <f t="shared" ca="1" si="4"/>
        <v/>
      </c>
      <c r="D31" s="16" t="str">
        <f t="shared" ca="1" si="5"/>
        <v/>
      </c>
      <c r="E31" s="16" t="str">
        <f t="shared" ca="1" si="6"/>
        <v/>
      </c>
      <c r="F31" s="16" t="str">
        <f t="shared" ca="1" si="7"/>
        <v/>
      </c>
      <c r="G31" s="16" t="str">
        <f t="shared" ca="1" si="8"/>
        <v/>
      </c>
      <c r="H31" s="16" t="str">
        <f t="shared" ca="1" si="9"/>
        <v/>
      </c>
      <c r="I31" s="16" t="str">
        <f t="shared" ca="1" si="10"/>
        <v/>
      </c>
      <c r="J31" s="16" t="str">
        <f t="shared" ca="1" si="11"/>
        <v/>
      </c>
      <c r="K31" s="16" t="str">
        <f t="shared" ca="1" si="12"/>
        <v/>
      </c>
      <c r="L31" s="16"/>
      <c r="M31" s="16"/>
      <c r="N31" s="16"/>
      <c r="O31" s="16" t="str">
        <f t="shared" si="20"/>
        <v/>
      </c>
      <c r="P31" s="16"/>
      <c r="Q31" s="16"/>
      <c r="R31" s="16"/>
      <c r="S31" s="16"/>
    </row>
    <row r="32" spans="2:19" x14ac:dyDescent="0.3">
      <c r="B32" s="16" t="str">
        <f t="shared" si="19"/>
        <v/>
      </c>
      <c r="C32" s="16" t="str">
        <f t="shared" ca="1" si="4"/>
        <v/>
      </c>
      <c r="D32" s="16" t="str">
        <f t="shared" ca="1" si="5"/>
        <v/>
      </c>
      <c r="E32" s="16" t="str">
        <f t="shared" ca="1" si="6"/>
        <v/>
      </c>
      <c r="F32" s="16" t="str">
        <f t="shared" ca="1" si="7"/>
        <v/>
      </c>
      <c r="G32" s="16" t="str">
        <f t="shared" ca="1" si="8"/>
        <v/>
      </c>
      <c r="H32" s="16" t="str">
        <f t="shared" ca="1" si="9"/>
        <v/>
      </c>
      <c r="I32" s="16" t="str">
        <f t="shared" ca="1" si="10"/>
        <v/>
      </c>
      <c r="J32" s="16" t="str">
        <f t="shared" ca="1" si="11"/>
        <v/>
      </c>
      <c r="K32" s="16" t="str">
        <f t="shared" ca="1" si="12"/>
        <v/>
      </c>
      <c r="L32" s="16"/>
      <c r="M32" s="16"/>
      <c r="N32" s="16"/>
      <c r="O32" s="16"/>
      <c r="P32" s="16"/>
      <c r="Q32" s="16"/>
      <c r="R32" s="16"/>
      <c r="S32" s="16"/>
    </row>
    <row r="33" spans="2:19" x14ac:dyDescent="0.3">
      <c r="B33" s="16" t="str">
        <f t="shared" si="19"/>
        <v/>
      </c>
      <c r="C33" s="16" t="str">
        <f t="shared" ca="1" si="4"/>
        <v/>
      </c>
      <c r="D33" s="16" t="str">
        <f t="shared" ca="1" si="5"/>
        <v/>
      </c>
      <c r="E33" s="16" t="str">
        <f t="shared" ca="1" si="6"/>
        <v/>
      </c>
      <c r="F33" s="16" t="str">
        <f t="shared" ca="1" si="7"/>
        <v/>
      </c>
      <c r="G33" s="16" t="str">
        <f t="shared" ca="1" si="8"/>
        <v/>
      </c>
      <c r="H33" s="16" t="str">
        <f t="shared" ca="1" si="9"/>
        <v/>
      </c>
      <c r="I33" s="16" t="str">
        <f t="shared" ca="1" si="10"/>
        <v/>
      </c>
      <c r="J33" s="16" t="str">
        <f t="shared" ca="1" si="11"/>
        <v/>
      </c>
      <c r="K33" s="16" t="str">
        <f t="shared" ca="1" si="12"/>
        <v/>
      </c>
      <c r="L33" s="16"/>
      <c r="M33" s="16"/>
      <c r="N33" s="16"/>
      <c r="O33" s="16"/>
      <c r="P33" s="16"/>
      <c r="Q33" s="16"/>
      <c r="R33" s="16"/>
      <c r="S33" s="16"/>
    </row>
    <row r="34" spans="2:19" x14ac:dyDescent="0.3">
      <c r="B34" s="16" t="str">
        <f t="shared" si="19"/>
        <v/>
      </c>
      <c r="C34" s="16" t="str">
        <f t="shared" ca="1" si="4"/>
        <v/>
      </c>
      <c r="D34" s="16" t="str">
        <f t="shared" ca="1" si="5"/>
        <v/>
      </c>
      <c r="E34" s="16" t="str">
        <f t="shared" ca="1" si="6"/>
        <v/>
      </c>
      <c r="F34" s="16" t="str">
        <f t="shared" ca="1" si="7"/>
        <v/>
      </c>
      <c r="G34" s="16" t="str">
        <f t="shared" ca="1" si="8"/>
        <v/>
      </c>
      <c r="H34" s="16" t="str">
        <f t="shared" ca="1" si="9"/>
        <v/>
      </c>
      <c r="I34" s="16" t="str">
        <f t="shared" ca="1" si="10"/>
        <v/>
      </c>
      <c r="J34" s="16" t="str">
        <f t="shared" ca="1" si="11"/>
        <v/>
      </c>
      <c r="K34" s="16" t="str">
        <f t="shared" ca="1" si="12"/>
        <v/>
      </c>
      <c r="L34" s="16"/>
      <c r="M34" s="16"/>
      <c r="N34" s="16"/>
      <c r="O34" s="16"/>
      <c r="P34" s="16"/>
      <c r="Q34" s="16"/>
      <c r="R34" s="16"/>
      <c r="S34" s="16"/>
    </row>
    <row r="35" spans="2:19" x14ac:dyDescent="0.3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19" x14ac:dyDescent="0.3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19" x14ac:dyDescent="0.3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2:19" x14ac:dyDescent="0.3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19" x14ac:dyDescent="0.3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2:19" x14ac:dyDescent="0.3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19" x14ac:dyDescent="0.3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2:19" x14ac:dyDescent="0.3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19" x14ac:dyDescent="0.3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19" x14ac:dyDescent="0.3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2:19" x14ac:dyDescent="0.3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9">
    <mergeCell ref="O8:R8"/>
    <mergeCell ref="B11:L11"/>
    <mergeCell ref="P11:R11"/>
    <mergeCell ref="B2:L2"/>
    <mergeCell ref="B3:B4"/>
    <mergeCell ref="O4:R4"/>
    <mergeCell ref="O5:R5"/>
    <mergeCell ref="B7:L7"/>
    <mergeCell ref="O7:R7"/>
  </mergeCells>
  <conditionalFormatting sqref="C12:N22">
    <cfRule type="cellIs" dxfId="2" priority="3" stopIfTrue="1" operator="greaterThan">
      <formula>$N$11</formula>
    </cfRule>
  </conditionalFormatting>
  <conditionalFormatting sqref="O13:O22">
    <cfRule type="containsBlanks" dxfId="1" priority="2" stopIfTrue="1">
      <formula>LEN(TRIM(O13))=0</formula>
    </cfRule>
  </conditionalFormatting>
  <conditionalFormatting sqref="C4:K4">
    <cfRule type="cellIs" dxfId="0" priority="1" stopIfTrue="1" operator="greaterThan">
      <formula>$N$11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horizontalDpi="300" verticalDpi="300" r:id="rId1"/>
  <headerFooter alignWithMargins="0">
    <oddFooter>&amp;C&amp;"Arial Narrow,Normal"Se houver mais de 32 eleitos, puxar as última linhas até onde fizer falta. Fórmulas adaptar-se-ão automaticamente.   E-mail do autor: capelodemagalhaes@gmail.com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S50"/>
  <sheetViews>
    <sheetView topLeftCell="A16" zoomScale="90" zoomScaleNormal="90" workbookViewId="0">
      <selection activeCell="S7" sqref="S7"/>
    </sheetView>
  </sheetViews>
  <sheetFormatPr defaultColWidth="9.109375" defaultRowHeight="13.2" x14ac:dyDescent="0.25"/>
  <cols>
    <col min="1" max="12" width="14.5546875" style="60" customWidth="1"/>
    <col min="13" max="16384" width="9.109375" style="60"/>
  </cols>
  <sheetData>
    <row r="1" spans="1:19" ht="22.8" x14ac:dyDescent="0.4">
      <c r="A1" s="145" t="s">
        <v>31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9" ht="22.8" x14ac:dyDescent="0.4">
      <c r="A2" s="146" t="s">
        <v>24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9" ht="20.25" customHeight="1" thickBot="1" x14ac:dyDescent="0.35">
      <c r="A3" s="8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9" ht="27" customHeight="1" x14ac:dyDescent="0.25">
      <c r="A4" s="147" t="s">
        <v>66</v>
      </c>
      <c r="B4" s="148"/>
      <c r="C4" s="149"/>
      <c r="D4" s="81" t="e">
        <f>COUNTIF(#REF!,"&lt;&gt;0")</f>
        <v>#REF!</v>
      </c>
      <c r="E4" s="76"/>
      <c r="F4" s="80"/>
      <c r="G4" s="80"/>
      <c r="H4" s="80"/>
      <c r="I4" s="80"/>
      <c r="J4" s="80"/>
      <c r="K4" s="80"/>
      <c r="L4" s="80"/>
      <c r="Q4" s="84"/>
      <c r="R4" s="84"/>
      <c r="S4" s="84"/>
    </row>
    <row r="5" spans="1:19" ht="27" customHeight="1" x14ac:dyDescent="0.25">
      <c r="A5" s="139" t="s">
        <v>65</v>
      </c>
      <c r="B5" s="140"/>
      <c r="C5" s="141"/>
      <c r="D5" s="79" t="e">
        <f>COUNTIF(#REF!,"&gt;0")</f>
        <v>#REF!</v>
      </c>
      <c r="E5" s="76"/>
      <c r="F5" s="76"/>
      <c r="G5" s="76"/>
      <c r="H5" s="76"/>
      <c r="I5" s="76"/>
      <c r="J5" s="76"/>
      <c r="K5" s="76"/>
      <c r="L5" s="76"/>
      <c r="Q5" s="84"/>
      <c r="R5" s="1"/>
      <c r="S5" s="84"/>
    </row>
    <row r="6" spans="1:19" ht="27" customHeight="1" thickBot="1" x14ac:dyDescent="0.3">
      <c r="A6" s="142" t="s">
        <v>64</v>
      </c>
      <c r="B6" s="143"/>
      <c r="C6" s="144"/>
      <c r="D6" s="78" t="e">
        <f>COUNTIF(#REF!,0)</f>
        <v>#REF!</v>
      </c>
      <c r="E6" s="76"/>
      <c r="F6" s="76"/>
      <c r="G6" s="76"/>
      <c r="H6" s="76"/>
      <c r="I6" s="76"/>
      <c r="J6" s="76"/>
      <c r="K6" s="76"/>
      <c r="L6" s="76"/>
      <c r="Q6" s="84"/>
      <c r="R6" s="1"/>
      <c r="S6" s="84"/>
    </row>
    <row r="7" spans="1:19" ht="27" customHeight="1" thickBot="1" x14ac:dyDescent="0.3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Q7" s="84"/>
      <c r="R7" s="1"/>
      <c r="S7" s="84"/>
    </row>
    <row r="8" spans="1:19" s="69" customFormat="1" ht="27" customHeight="1" thickBot="1" x14ac:dyDescent="0.35">
      <c r="A8" s="75" t="s">
        <v>63</v>
      </c>
      <c r="B8" s="74" t="s">
        <v>62</v>
      </c>
      <c r="C8" s="73" t="s">
        <v>61</v>
      </c>
      <c r="D8" s="73" t="s">
        <v>60</v>
      </c>
      <c r="E8" s="73" t="s">
        <v>59</v>
      </c>
      <c r="F8" s="72" t="s">
        <v>58</v>
      </c>
      <c r="G8" s="2" t="s">
        <v>3</v>
      </c>
      <c r="H8" s="3" t="s">
        <v>27</v>
      </c>
      <c r="I8" s="4" t="s">
        <v>30</v>
      </c>
      <c r="J8" s="3" t="s">
        <v>0</v>
      </c>
      <c r="K8" s="4" t="s">
        <v>1</v>
      </c>
      <c r="L8" s="3" t="s">
        <v>2</v>
      </c>
      <c r="M8" s="4" t="s">
        <v>26</v>
      </c>
      <c r="N8" s="3" t="s">
        <v>28</v>
      </c>
      <c r="O8" s="4" t="s">
        <v>15</v>
      </c>
      <c r="Q8" s="85"/>
      <c r="R8" s="1"/>
      <c r="S8" s="85"/>
    </row>
    <row r="9" spans="1:19" s="69" customFormat="1" ht="27" customHeight="1" thickBot="1" x14ac:dyDescent="0.35">
      <c r="A9" s="71">
        <f>Legisl_2015!$L6</f>
        <v>145197</v>
      </c>
      <c r="B9" s="71">
        <f>Legisl_2015!$L7</f>
        <v>93709</v>
      </c>
      <c r="C9" s="71">
        <f>Legisl_2015!$L8</f>
        <v>90487</v>
      </c>
      <c r="D9" s="71">
        <f>Legisl_2015!$L9</f>
        <v>1295</v>
      </c>
      <c r="E9" s="71">
        <f>Legisl_2015!$L10</f>
        <v>1927</v>
      </c>
      <c r="F9" s="71">
        <f>Legisl_2015!$L11</f>
        <v>51488</v>
      </c>
      <c r="G9" s="70">
        <f>Legisl_2015!$L12</f>
        <v>714</v>
      </c>
      <c r="H9" s="70">
        <f>Legisl_2015!$L13</f>
        <v>7154</v>
      </c>
      <c r="I9" s="70">
        <f>Legisl_2015!$L14</f>
        <v>36076</v>
      </c>
      <c r="J9" s="70">
        <f>Legisl_2015!$L15</f>
        <v>390</v>
      </c>
      <c r="K9" s="70">
        <f>Legisl_2015!$L16</f>
        <v>1519</v>
      </c>
      <c r="L9" s="70">
        <f>Legisl_2015!$L17</f>
        <v>2041</v>
      </c>
      <c r="M9" s="70">
        <f>Legisl_2015!$L18</f>
        <v>338</v>
      </c>
      <c r="N9" s="70">
        <f>Legisl_2015!$L19</f>
        <v>112</v>
      </c>
      <c r="O9" s="70">
        <f>Legisl_2015!$L20</f>
        <v>460</v>
      </c>
      <c r="Q9" s="85"/>
      <c r="R9" s="1"/>
      <c r="S9" s="85"/>
    </row>
    <row r="10" spans="1:19" ht="27" customHeight="1" thickBot="1" x14ac:dyDescent="0.3">
      <c r="A10" s="63"/>
      <c r="B10" s="67">
        <f>IF(B9=0,0,B9/A9)</f>
        <v>0.64539212242677191</v>
      </c>
      <c r="C10" s="66">
        <f>IF(C9=0,0,C9/B9)</f>
        <v>0.96561696315188505</v>
      </c>
      <c r="D10" s="66">
        <f>IF(D9=0,0,D9/B9)</f>
        <v>1.3819377007544632E-2</v>
      </c>
      <c r="E10" s="66">
        <f>IF(E9=0,0,E9/B9)</f>
        <v>2.0563659840570275E-2</v>
      </c>
      <c r="F10" s="68">
        <f>IF(F9=0,0,F9/A9)</f>
        <v>0.35460787757322809</v>
      </c>
      <c r="G10" s="67">
        <f t="shared" ref="G10:N10" si="0">IF(G9=0,0,G9/$B9)</f>
        <v>7.6193321879435274E-3</v>
      </c>
      <c r="H10" s="66">
        <f t="shared" si="0"/>
        <v>7.6342720549787108E-2</v>
      </c>
      <c r="I10" s="66">
        <f t="shared" si="0"/>
        <v>0.38497903082948276</v>
      </c>
      <c r="J10" s="66">
        <f t="shared" si="0"/>
        <v>4.1618201026582292E-3</v>
      </c>
      <c r="K10" s="66">
        <f t="shared" si="0"/>
        <v>1.6209755733173976E-2</v>
      </c>
      <c r="L10" s="66">
        <f t="shared" si="0"/>
        <v>2.1780191870578065E-2</v>
      </c>
      <c r="M10" s="66">
        <f t="shared" si="0"/>
        <v>3.6069107556371319E-3</v>
      </c>
      <c r="N10" s="66">
        <f t="shared" si="0"/>
        <v>1.195189362814671E-3</v>
      </c>
      <c r="O10" s="66">
        <f>IF(O9=0,0,O9/$B9)</f>
        <v>4.9088134544173984E-3</v>
      </c>
      <c r="Q10" s="84"/>
      <c r="R10" s="1"/>
      <c r="S10" s="84"/>
    </row>
    <row r="11" spans="1:19" ht="20.25" customHeight="1" x14ac:dyDescent="0.25">
      <c r="A11" s="63"/>
      <c r="B11" s="62"/>
      <c r="C11" s="62"/>
      <c r="D11" s="62"/>
      <c r="E11" s="62"/>
      <c r="F11" s="65" t="s">
        <v>21</v>
      </c>
      <c r="G11" s="64" t="e">
        <f>#REF!</f>
        <v>#REF!</v>
      </c>
      <c r="H11" s="64" t="e">
        <f>#REF!</f>
        <v>#REF!</v>
      </c>
      <c r="I11" s="64" t="e">
        <f>#REF!</f>
        <v>#REF!</v>
      </c>
      <c r="J11" s="64" t="e">
        <f>#REF!</f>
        <v>#REF!</v>
      </c>
      <c r="K11" s="64" t="e">
        <f>#REF!</f>
        <v>#REF!</v>
      </c>
      <c r="L11" s="64" t="e">
        <f>#REF!</f>
        <v>#REF!</v>
      </c>
      <c r="M11" s="64" t="e">
        <f>#REF!</f>
        <v>#REF!</v>
      </c>
      <c r="N11" s="64" t="e">
        <f>#REF!</f>
        <v>#REF!</v>
      </c>
      <c r="O11" s="64" t="e">
        <f>#REF!</f>
        <v>#REF!</v>
      </c>
      <c r="Q11" s="84"/>
      <c r="R11" s="84"/>
      <c r="S11" s="84"/>
    </row>
    <row r="12" spans="1:19" ht="20.25" customHeight="1" x14ac:dyDescent="0.25">
      <c r="A12" s="6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Q12" s="84"/>
      <c r="R12" s="84"/>
      <c r="S12" s="84"/>
    </row>
    <row r="13" spans="1:19" x14ac:dyDescent="0.25">
      <c r="A13" s="50"/>
      <c r="F13" s="61"/>
    </row>
    <row r="14" spans="1:19" x14ac:dyDescent="0.25">
      <c r="A14" s="50"/>
      <c r="F14" s="61"/>
    </row>
    <row r="15" spans="1:19" x14ac:dyDescent="0.25">
      <c r="A15" s="50"/>
    </row>
    <row r="37" spans="1:15" x14ac:dyDescent="0.25">
      <c r="A37" s="60" t="s">
        <v>22</v>
      </c>
    </row>
    <row r="38" spans="1:15" ht="13.8" thickBot="1" x14ac:dyDescent="0.3"/>
    <row r="39" spans="1:15" ht="15.6" x14ac:dyDescent="0.25">
      <c r="A39" s="147" t="s">
        <v>66</v>
      </c>
      <c r="B39" s="148"/>
      <c r="C39" s="149"/>
      <c r="D39" s="81" t="e">
        <f>COUNTIF(#REF!,"&lt;&gt;0")</f>
        <v>#REF!</v>
      </c>
      <c r="E39" s="76"/>
      <c r="F39" s="80"/>
      <c r="G39" s="80"/>
      <c r="H39" s="80"/>
      <c r="I39" s="80"/>
      <c r="J39" s="80"/>
      <c r="K39" s="80"/>
      <c r="L39" s="80"/>
    </row>
    <row r="40" spans="1:15" ht="15.6" x14ac:dyDescent="0.25">
      <c r="A40" s="139" t="s">
        <v>65</v>
      </c>
      <c r="B40" s="140"/>
      <c r="C40" s="141"/>
      <c r="D40" s="79" t="e">
        <f>COUNTIF(#REF!,"&gt;0")</f>
        <v>#REF!</v>
      </c>
      <c r="E40" s="76"/>
      <c r="F40" s="76"/>
      <c r="G40" s="76"/>
      <c r="H40" s="76"/>
      <c r="I40" s="76"/>
      <c r="J40" s="76"/>
      <c r="K40" s="76"/>
      <c r="L40" s="76"/>
    </row>
    <row r="41" spans="1:15" ht="16.2" thickBot="1" x14ac:dyDescent="0.3">
      <c r="A41" s="142" t="s">
        <v>64</v>
      </c>
      <c r="B41" s="143"/>
      <c r="C41" s="144"/>
      <c r="D41" s="78" t="e">
        <f>COUNTIF(#REF!,0)</f>
        <v>#REF!</v>
      </c>
      <c r="E41" s="76"/>
      <c r="F41" s="76"/>
      <c r="G41" s="76"/>
      <c r="H41" s="76"/>
      <c r="I41" s="76"/>
      <c r="J41" s="76"/>
      <c r="K41" s="76"/>
      <c r="L41" s="76"/>
    </row>
    <row r="42" spans="1:15" ht="16.2" thickBot="1" x14ac:dyDescent="0.3">
      <c r="A42" s="7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5" ht="13.8" thickBot="1" x14ac:dyDescent="0.3">
      <c r="A43" s="75" t="s">
        <v>63</v>
      </c>
      <c r="B43" s="74" t="s">
        <v>62</v>
      </c>
      <c r="C43" s="73" t="s">
        <v>61</v>
      </c>
      <c r="D43" s="73" t="s">
        <v>60</v>
      </c>
      <c r="E43" s="73" t="s">
        <v>59</v>
      </c>
      <c r="F43" s="72" t="s">
        <v>58</v>
      </c>
      <c r="G43" s="2" t="s">
        <v>3</v>
      </c>
      <c r="H43" s="3" t="s">
        <v>27</v>
      </c>
      <c r="I43" s="4" t="s">
        <v>30</v>
      </c>
      <c r="J43" s="3" t="s">
        <v>0</v>
      </c>
      <c r="K43" s="4" t="s">
        <v>1</v>
      </c>
      <c r="L43" s="3" t="s">
        <v>2</v>
      </c>
      <c r="M43" s="4" t="s">
        <v>26</v>
      </c>
      <c r="N43" s="3" t="s">
        <v>28</v>
      </c>
      <c r="O43" s="4" t="s">
        <v>15</v>
      </c>
    </row>
    <row r="44" spans="1:15" ht="13.8" thickBot="1" x14ac:dyDescent="0.3">
      <c r="A44" s="71">
        <f>Legisl_2015!$L31</f>
        <v>0</v>
      </c>
      <c r="B44" s="71">
        <f>Legisl_2015!$L32</f>
        <v>0</v>
      </c>
      <c r="C44" s="71">
        <f>Legisl_2015!$L33</f>
        <v>0</v>
      </c>
      <c r="D44" s="71">
        <f>Legisl_2015!$L34</f>
        <v>0</v>
      </c>
      <c r="E44" s="71">
        <f>Legisl_2015!$L35</f>
        <v>0</v>
      </c>
      <c r="F44" s="71">
        <f>Legisl_2015!$L36</f>
        <v>0</v>
      </c>
      <c r="G44" s="70">
        <f>Legisl_2015!$L37</f>
        <v>0</v>
      </c>
      <c r="H44" s="70">
        <f>Legisl_2015!$L38</f>
        <v>0</v>
      </c>
      <c r="I44" s="70">
        <f>Legisl_2015!$L39</f>
        <v>0</v>
      </c>
      <c r="J44" s="70">
        <f>Legisl_2015!$L40</f>
        <v>0</v>
      </c>
      <c r="K44" s="70">
        <f>Legisl_2015!$L41</f>
        <v>0</v>
      </c>
      <c r="L44" s="70">
        <f>Legisl_2015!$L42</f>
        <v>0</v>
      </c>
      <c r="M44" s="70">
        <f>Legisl_2015!$L43</f>
        <v>0</v>
      </c>
      <c r="N44" s="70">
        <f>Legisl_2015!$L44</f>
        <v>0</v>
      </c>
      <c r="O44" s="70">
        <f>Legisl_2015!$L45</f>
        <v>0</v>
      </c>
    </row>
    <row r="45" spans="1:15" ht="13.8" thickBot="1" x14ac:dyDescent="0.3">
      <c r="A45" s="63"/>
      <c r="B45" s="67">
        <f>IF(B44=0,0,B44/A44)</f>
        <v>0</v>
      </c>
      <c r="C45" s="66">
        <f>IF(C44=0,0,C44/B44)</f>
        <v>0</v>
      </c>
      <c r="D45" s="66">
        <f>IF(D44=0,0,D44/B44)</f>
        <v>0</v>
      </c>
      <c r="E45" s="66">
        <f>IF(E44=0,0,E44/B44)</f>
        <v>0</v>
      </c>
      <c r="F45" s="68">
        <f>IF(F44=0,0,F44/A44)</f>
        <v>0</v>
      </c>
      <c r="G45" s="67">
        <f t="shared" ref="G45:N45" si="1">IF(G44=0,0,G44/$B44)</f>
        <v>0</v>
      </c>
      <c r="H45" s="66">
        <f t="shared" si="1"/>
        <v>0</v>
      </c>
      <c r="I45" s="66">
        <f t="shared" si="1"/>
        <v>0</v>
      </c>
      <c r="J45" s="66">
        <f t="shared" si="1"/>
        <v>0</v>
      </c>
      <c r="K45" s="66">
        <f t="shared" si="1"/>
        <v>0</v>
      </c>
      <c r="L45" s="66">
        <f t="shared" si="1"/>
        <v>0</v>
      </c>
      <c r="M45" s="66">
        <f t="shared" si="1"/>
        <v>0</v>
      </c>
      <c r="N45" s="66">
        <f t="shared" si="1"/>
        <v>0</v>
      </c>
      <c r="O45" s="66">
        <f>IF(O44=0,0,O44/$B44)</f>
        <v>0</v>
      </c>
    </row>
    <row r="46" spans="1:15" ht="13.8" x14ac:dyDescent="0.25">
      <c r="A46" s="63"/>
      <c r="B46" s="62"/>
      <c r="C46" s="62"/>
      <c r="D46" s="62"/>
      <c r="E46" s="62"/>
      <c r="F46" s="65" t="s">
        <v>21</v>
      </c>
      <c r="G46" s="64" t="e">
        <f>#REF!</f>
        <v>#REF!</v>
      </c>
      <c r="H46" s="64" t="e">
        <f>#REF!</f>
        <v>#REF!</v>
      </c>
      <c r="I46" s="64" t="e">
        <f>#REF!</f>
        <v>#REF!</v>
      </c>
      <c r="J46" s="64" t="e">
        <f>#REF!</f>
        <v>#REF!</v>
      </c>
      <c r="K46" s="64" t="e">
        <f>#REF!</f>
        <v>#REF!</v>
      </c>
      <c r="L46" s="64" t="e">
        <f>#REF!</f>
        <v>#REF!</v>
      </c>
      <c r="M46" s="64" t="e">
        <f>#REF!</f>
        <v>#REF!</v>
      </c>
      <c r="N46" s="64" t="e">
        <f>#REF!</f>
        <v>#REF!</v>
      </c>
      <c r="O46" s="64" t="e">
        <f>#REF!</f>
        <v>#REF!</v>
      </c>
    </row>
    <row r="47" spans="1:15" x14ac:dyDescent="0.25">
      <c r="A47" s="6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5" x14ac:dyDescent="0.25">
      <c r="A48" s="50"/>
      <c r="F48" s="61"/>
    </row>
    <row r="49" spans="1:6" x14ac:dyDescent="0.25">
      <c r="A49" s="50"/>
      <c r="F49" s="61"/>
    </row>
    <row r="50" spans="1:6" x14ac:dyDescent="0.25">
      <c r="A50" s="50"/>
    </row>
  </sheetData>
  <mergeCells count="8">
    <mergeCell ref="A40:C40"/>
    <mergeCell ref="A41:C41"/>
    <mergeCell ref="A6:C6"/>
    <mergeCell ref="A1:L1"/>
    <mergeCell ref="A2:L2"/>
    <mergeCell ref="A4:C4"/>
    <mergeCell ref="A5:C5"/>
    <mergeCell ref="A39:C39"/>
  </mergeCells>
  <printOptions horizontalCentered="1"/>
  <pageMargins left="0.74803149606299213" right="0.74803149606299213" top="0.78740157480314965" bottom="0.78740157480314965" header="0.51181102362204722" footer="0.51181102362204722"/>
  <pageSetup paperSize="9" scale="72" orientation="landscape" horizontalDpi="300" verticalDpi="300" r:id="rId1"/>
  <headerFooter alignWithMargins="0">
    <oddFooter>&amp;R&amp;"Times New Roman,Negrito"&amp;11Departamento de Tecnologias e Sistemas de Informação
&amp;"Arial,Normal"&amp;10&amp;D -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3:L26"/>
  <sheetViews>
    <sheetView workbookViewId="0">
      <selection activeCell="N11" sqref="N11"/>
    </sheetView>
  </sheetViews>
  <sheetFormatPr defaultRowHeight="14.4" x14ac:dyDescent="0.3"/>
  <cols>
    <col min="2" max="3" width="31.44140625" customWidth="1"/>
    <col min="4" max="4" width="14" bestFit="1" customWidth="1"/>
    <col min="5" max="5" width="31.44140625" customWidth="1"/>
    <col min="6" max="6" width="17" customWidth="1"/>
    <col min="7" max="7" width="19" bestFit="1" customWidth="1"/>
    <col min="8" max="8" width="24.5546875" customWidth="1"/>
    <col min="9" max="9" width="9.109375" customWidth="1"/>
    <col min="10" max="10" width="18.33203125" customWidth="1"/>
    <col min="11" max="11" width="14.33203125" customWidth="1"/>
  </cols>
  <sheetData>
    <row r="3" spans="1:12" ht="19.8" x14ac:dyDescent="0.4">
      <c r="B3" s="153" t="s">
        <v>25</v>
      </c>
      <c r="C3" s="153"/>
      <c r="D3" s="153"/>
      <c r="E3" s="153"/>
      <c r="F3" s="153"/>
      <c r="H3" s="51"/>
    </row>
    <row r="4" spans="1:12" ht="24.6" x14ac:dyDescent="0.4">
      <c r="A4" s="150" t="s">
        <v>17</v>
      </c>
      <c r="B4" s="151"/>
      <c r="C4" s="152"/>
      <c r="D4" s="53" t="s">
        <v>3</v>
      </c>
      <c r="E4" s="53" t="s">
        <v>27</v>
      </c>
      <c r="F4" s="53" t="s">
        <v>30</v>
      </c>
      <c r="G4" s="53" t="s">
        <v>0</v>
      </c>
      <c r="H4" s="53" t="s">
        <v>1</v>
      </c>
      <c r="I4" s="53" t="s">
        <v>2</v>
      </c>
      <c r="J4" s="53" t="s">
        <v>26</v>
      </c>
      <c r="K4" s="53" t="s">
        <v>28</v>
      </c>
      <c r="L4" s="53" t="s">
        <v>15</v>
      </c>
    </row>
    <row r="5" spans="1:12" ht="24.6" x14ac:dyDescent="0.4">
      <c r="A5" s="150" t="s">
        <v>56</v>
      </c>
      <c r="B5" s="151"/>
      <c r="C5" s="152"/>
      <c r="D5" s="52" t="e">
        <f>SumColor(#REF!)</f>
        <v>#VALUE!</v>
      </c>
      <c r="E5" s="52" t="e">
        <f>SumColor(#REF!)</f>
        <v>#VALUE!</v>
      </c>
      <c r="F5" s="52" t="e">
        <f>SumColor(#REF!)</f>
        <v>#VALUE!</v>
      </c>
      <c r="G5" s="52" t="e">
        <f>SumColor(#REF!)</f>
        <v>#VALUE!</v>
      </c>
      <c r="H5" s="52" t="e">
        <f>SumColor(#REF!)</f>
        <v>#VALUE!</v>
      </c>
      <c r="I5" s="52" t="e">
        <f>SumColor(#REF!)</f>
        <v>#VALUE!</v>
      </c>
      <c r="J5" s="52" t="e">
        <f>SumColor(#REF!)</f>
        <v>#VALUE!</v>
      </c>
      <c r="K5" s="52" t="e">
        <f>SumColor(#REF!)</f>
        <v>#VALUE!</v>
      </c>
      <c r="L5" s="52" t="e">
        <f>SumColor(#REF!)</f>
        <v>#VALUE!</v>
      </c>
    </row>
    <row r="6" spans="1:12" x14ac:dyDescent="0.3">
      <c r="H6" s="51"/>
    </row>
    <row r="7" spans="1:12" ht="24.6" x14ac:dyDescent="0.4">
      <c r="A7" s="150" t="s">
        <v>21</v>
      </c>
      <c r="B7" s="151"/>
      <c r="C7" s="152"/>
      <c r="D7" s="52" t="e">
        <f>SumColor(#REF!)</f>
        <v>#VALUE!</v>
      </c>
      <c r="E7" s="52" t="e">
        <f>SumColor(#REF!)</f>
        <v>#VALUE!</v>
      </c>
      <c r="F7" s="52" t="e">
        <f>SumColor(#REF!)</f>
        <v>#VALUE!</v>
      </c>
      <c r="G7" s="52" t="e">
        <f>SumColor(#REF!)</f>
        <v>#VALUE!</v>
      </c>
      <c r="H7" s="52" t="e">
        <f>SumColor(#REF!)</f>
        <v>#VALUE!</v>
      </c>
      <c r="I7" s="52" t="e">
        <f>SumColor(#REF!)</f>
        <v>#VALUE!</v>
      </c>
      <c r="J7" s="52" t="e">
        <f>SumColor(#REF!)</f>
        <v>#VALUE!</v>
      </c>
    </row>
    <row r="8" spans="1:12" ht="24.6" x14ac:dyDescent="0.4">
      <c r="A8" s="59"/>
      <c r="B8" s="54"/>
      <c r="C8" s="55"/>
      <c r="D8" s="52"/>
      <c r="E8" s="52"/>
      <c r="F8" s="52"/>
      <c r="G8" s="52"/>
      <c r="H8" s="52"/>
      <c r="I8" s="52"/>
      <c r="J8" s="56"/>
    </row>
    <row r="9" spans="1:12" s="58" customFormat="1" ht="24.6" x14ac:dyDescent="0.4">
      <c r="A9" s="150" t="s">
        <v>17</v>
      </c>
      <c r="B9" s="151"/>
      <c r="C9" s="152"/>
      <c r="D9" s="53" t="s">
        <v>0</v>
      </c>
      <c r="E9" s="53" t="s">
        <v>26</v>
      </c>
      <c r="F9" s="53" t="s">
        <v>3</v>
      </c>
      <c r="G9" s="53" t="s">
        <v>27</v>
      </c>
      <c r="H9" s="53" t="s">
        <v>15</v>
      </c>
      <c r="I9" s="53" t="s">
        <v>2</v>
      </c>
      <c r="J9" s="57"/>
    </row>
    <row r="10" spans="1:12" s="58" customFormat="1" ht="24.6" x14ac:dyDescent="0.4">
      <c r="A10" s="150" t="s">
        <v>57</v>
      </c>
      <c r="B10" s="151"/>
      <c r="C10" s="152"/>
      <c r="D10" s="52" t="e">
        <f>SumColor(#REF!)</f>
        <v>#VALUE!</v>
      </c>
      <c r="E10" s="52" t="e">
        <f>SumColor(#REF!)</f>
        <v>#VALUE!</v>
      </c>
      <c r="F10" s="52" t="e">
        <f>SumColor(#REF!)</f>
        <v>#VALUE!</v>
      </c>
      <c r="G10" s="52" t="e">
        <f>SumColor(#REF!)</f>
        <v>#VALUE!</v>
      </c>
      <c r="H10" s="52" t="e">
        <f>SumColor(#REF!)</f>
        <v>#VALUE!</v>
      </c>
      <c r="I10" s="52" t="e">
        <f>SumColor(#REF!)</f>
        <v>#VALUE!</v>
      </c>
      <c r="J10" s="57"/>
    </row>
    <row r="11" spans="1:12" s="58" customFormat="1" ht="21" x14ac:dyDescent="0.4">
      <c r="J11" s="57"/>
    </row>
    <row r="13" spans="1:12" ht="24.6" x14ac:dyDescent="0.4">
      <c r="A13" s="150" t="s">
        <v>17</v>
      </c>
      <c r="B13" s="151"/>
      <c r="C13" s="152"/>
      <c r="D13" s="53" t="s">
        <v>0</v>
      </c>
      <c r="E13" s="53" t="s">
        <v>26</v>
      </c>
      <c r="F13" s="53" t="s">
        <v>3</v>
      </c>
      <c r="G13" s="53" t="s">
        <v>27</v>
      </c>
      <c r="H13" s="53" t="s">
        <v>15</v>
      </c>
      <c r="I13" s="53" t="s">
        <v>2</v>
      </c>
    </row>
    <row r="14" spans="1:12" ht="24.6" x14ac:dyDescent="0.4">
      <c r="A14" s="150" t="s">
        <v>21</v>
      </c>
      <c r="B14" s="151"/>
      <c r="C14" s="152"/>
      <c r="D14" s="52">
        <f t="shared" ref="D14:I14" si="0">SumColor(D19:D31)</f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</row>
    <row r="17" spans="1:12" ht="24.6" x14ac:dyDescent="0.4">
      <c r="A17" s="150" t="s">
        <v>17</v>
      </c>
      <c r="B17" s="151"/>
      <c r="C17" s="152"/>
      <c r="D17" s="53" t="s">
        <v>0</v>
      </c>
      <c r="E17" s="53" t="s">
        <v>26</v>
      </c>
      <c r="F17" s="53" t="s">
        <v>3</v>
      </c>
      <c r="G17" s="53" t="s">
        <v>27</v>
      </c>
      <c r="H17" s="53" t="s">
        <v>15</v>
      </c>
      <c r="I17" s="53" t="s">
        <v>2</v>
      </c>
    </row>
    <row r="18" spans="1:12" ht="24.6" x14ac:dyDescent="0.4">
      <c r="A18" s="150" t="s">
        <v>21</v>
      </c>
      <c r="B18" s="151"/>
      <c r="C18" s="152"/>
      <c r="D18" s="52">
        <f t="shared" ref="D18:I18" si="1">SumColor(D23:D41)</f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</row>
    <row r="22" spans="1:12" ht="24.6" x14ac:dyDescent="0.4">
      <c r="A22" s="150" t="s">
        <v>17</v>
      </c>
      <c r="B22" s="151"/>
      <c r="C22" s="152"/>
      <c r="D22" s="53" t="s">
        <v>0</v>
      </c>
      <c r="E22" s="53" t="s">
        <v>26</v>
      </c>
      <c r="F22" s="53" t="s">
        <v>3</v>
      </c>
      <c r="G22" s="53" t="s">
        <v>27</v>
      </c>
      <c r="H22" s="53" t="s">
        <v>15</v>
      </c>
      <c r="I22" s="53" t="s">
        <v>2</v>
      </c>
      <c r="J22" s="53" t="s">
        <v>29</v>
      </c>
      <c r="K22" s="53" t="s">
        <v>28</v>
      </c>
      <c r="L22" s="53" t="s">
        <v>30</v>
      </c>
    </row>
    <row r="23" spans="1:12" ht="24.6" x14ac:dyDescent="0.4">
      <c r="A23" s="150" t="s">
        <v>21</v>
      </c>
      <c r="B23" s="151"/>
      <c r="C23" s="152"/>
      <c r="D23" s="52">
        <f t="shared" ref="D23:L23" si="2">SumColor(D28:D46)</f>
        <v>0</v>
      </c>
      <c r="E23" s="52">
        <f t="shared" si="2"/>
        <v>0</v>
      </c>
      <c r="F23" s="52">
        <f t="shared" si="2"/>
        <v>0</v>
      </c>
      <c r="G23" s="52">
        <f t="shared" si="2"/>
        <v>0</v>
      </c>
      <c r="H23" s="52">
        <f t="shared" si="2"/>
        <v>0</v>
      </c>
      <c r="I23" s="52">
        <f t="shared" si="2"/>
        <v>0</v>
      </c>
      <c r="J23" s="52">
        <f t="shared" si="2"/>
        <v>0</v>
      </c>
      <c r="K23" s="52">
        <f t="shared" si="2"/>
        <v>0</v>
      </c>
      <c r="L23" s="52">
        <f t="shared" si="2"/>
        <v>0</v>
      </c>
    </row>
    <row r="25" spans="1:12" ht="24.6" x14ac:dyDescent="0.4">
      <c r="A25" s="150" t="s">
        <v>21</v>
      </c>
      <c r="B25" s="151"/>
      <c r="C25" s="152"/>
      <c r="D25" s="52">
        <f t="shared" ref="D25:K25" si="3">SumColor(D32:D44)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52">
        <f t="shared" si="3"/>
        <v>0</v>
      </c>
    </row>
    <row r="26" spans="1:12" ht="24.6" x14ac:dyDescent="0.4">
      <c r="A26" s="150" t="s">
        <v>17</v>
      </c>
      <c r="B26" s="151"/>
      <c r="C26" s="152"/>
      <c r="D26" s="53" t="s">
        <v>0</v>
      </c>
      <c r="E26" s="53" t="s">
        <v>26</v>
      </c>
      <c r="F26" s="53" t="s">
        <v>3</v>
      </c>
      <c r="G26" s="53" t="s">
        <v>27</v>
      </c>
      <c r="H26" s="53" t="s">
        <v>15</v>
      </c>
      <c r="I26" s="53" t="s">
        <v>2</v>
      </c>
      <c r="J26" s="53" t="s">
        <v>29</v>
      </c>
      <c r="K26" s="53" t="s">
        <v>28</v>
      </c>
    </row>
  </sheetData>
  <mergeCells count="14">
    <mergeCell ref="A25:C25"/>
    <mergeCell ref="A26:C26"/>
    <mergeCell ref="B3:F3"/>
    <mergeCell ref="A5:C5"/>
    <mergeCell ref="A7:C7"/>
    <mergeCell ref="A10:C10"/>
    <mergeCell ref="A9:C9"/>
    <mergeCell ref="A4:C4"/>
    <mergeCell ref="A14:C14"/>
    <mergeCell ref="A13:C13"/>
    <mergeCell ref="A18:C18"/>
    <mergeCell ref="A17:C17"/>
    <mergeCell ref="A23:C23"/>
    <mergeCell ref="A22:C22"/>
  </mergeCells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1EEF5E2D1CA149919CB25FA811F819" ma:contentTypeVersion="1" ma:contentTypeDescription="Criar um novo documento." ma:contentTypeScope="" ma:versionID="6dd65d6b3bb1e0d928cb89777433a4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146b3dfa0ff0811ababe03037022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CF5118-6BDA-4450-B7B5-4BA5B20B501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6ABADBE-CF7C-437C-AF77-AE8F96079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E01B89-6176-4AB7-8B16-95AB0E3E2B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Legisl_2015</vt:lpstr>
      <vt:lpstr>HONDT</vt:lpstr>
      <vt:lpstr>Cálculo</vt:lpstr>
      <vt:lpstr>Gr_CM</vt:lpstr>
      <vt:lpstr>Mandatos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Matias Várzea</dc:creator>
  <cp:lastModifiedBy>Mauro Penalva Camarinha</cp:lastModifiedBy>
  <cp:lastPrinted>2015-10-04T22:39:55Z</cp:lastPrinted>
  <dcterms:created xsi:type="dcterms:W3CDTF">2006-09-16T00:00:00Z</dcterms:created>
  <dcterms:modified xsi:type="dcterms:W3CDTF">2021-03-31T10:25:57Z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0x010100C41EEF5E2D1CA149919CB25FA811F819</vt:lpwstr>
  </property>
</Properties>
</file>